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195" tabRatio="850" firstSheet="1" activeTab="1"/>
  </bookViews>
  <sheets>
    <sheet name="foxz" sheetId="1" state="veryHidden" r:id="rId1"/>
    <sheet name="Biểu chuyển tiếp" sheetId="2" r:id="rId2"/>
  </sheets>
  <definedNames>
    <definedName name="_xlnm.Print_Area" localSheetId="1">'Biểu chuyển tiếp'!$A$1:$K$238</definedName>
    <definedName name="_xlnm.Print_Titles" localSheetId="1">'Biểu chuyển tiếp'!$5:$7</definedName>
  </definedNames>
  <calcPr fullCalcOnLoad="1"/>
</workbook>
</file>

<file path=xl/comments2.xml><?xml version="1.0" encoding="utf-8"?>
<comments xmlns="http://schemas.openxmlformats.org/spreadsheetml/2006/main">
  <authors>
    <author>Admin</author>
  </authors>
  <commentList>
    <comment ref="B7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<sst xmlns="http://schemas.openxmlformats.org/spreadsheetml/2006/main" count="657" uniqueCount="459">
  <si>
    <t>STT</t>
  </si>
  <si>
    <t>Địa điểm thực hiện</t>
  </si>
  <si>
    <t>Đất lúa</t>
  </si>
  <si>
    <t>I</t>
  </si>
  <si>
    <t>Tên dự án, công trình</t>
  </si>
  <si>
    <t>Chủ Đầu tư</t>
  </si>
  <si>
    <t>Tổng số</t>
  </si>
  <si>
    <t>Đất RSX</t>
  </si>
  <si>
    <t>Đất RPH</t>
  </si>
  <si>
    <t>Các loại đất khác</t>
  </si>
  <si>
    <t>Đất RĐD</t>
  </si>
  <si>
    <t>Trong đó:</t>
  </si>
  <si>
    <t xml:space="preserve">Tổng diện tích </t>
  </si>
  <si>
    <t>Lý do xin chuyển tiếp thực hiện</t>
  </si>
  <si>
    <t>ĐVT: Ha</t>
  </si>
  <si>
    <t>II</t>
  </si>
  <si>
    <t>III</t>
  </si>
  <si>
    <t>IV</t>
  </si>
  <si>
    <t>V</t>
  </si>
  <si>
    <t>X</t>
  </si>
  <si>
    <t>XII</t>
  </si>
  <si>
    <t>Biểu số 02</t>
  </si>
  <si>
    <t>VI</t>
  </si>
  <si>
    <t>Sở GTVT</t>
  </si>
  <si>
    <t>VII</t>
  </si>
  <si>
    <t>VIII</t>
  </si>
  <si>
    <t>IX</t>
  </si>
  <si>
    <t>XIII</t>
  </si>
  <si>
    <t>XIV</t>
  </si>
  <si>
    <t>Mở rộng nghĩa trang liệt sĩ xã Tam Sơn</t>
  </si>
  <si>
    <t>Xã Tam Sơn</t>
  </si>
  <si>
    <t>UBND hyện Cẩm Khê</t>
  </si>
  <si>
    <t>Xử lý, khắc phục các điểm tiềm ẩn tai nạn giao thông trên đoạn Km42+800 - km43+200 QL.32C, tỉnh Phú Thọ</t>
  </si>
  <si>
    <t>Huyện Cẩm Khê</t>
  </si>
  <si>
    <t>Cải tạo sửa chữa đoạn Km0 - Km3+52 ĐT313C</t>
  </si>
  <si>
    <t>Khai thác mỏ sét làm gạch nung tại xã Tiên Lương, huyện Cẩm Khê</t>
  </si>
  <si>
    <t>Xã Tiên Lương</t>
  </si>
  <si>
    <t>Doanh nghiệp tư nhân Thanh Hòa</t>
  </si>
  <si>
    <t>Xây dựng hạ tầng kỹ thuất khu vực đấu giá quyền sử dụng đất</t>
  </si>
  <si>
    <t>UBND huyện Cẩm Khê</t>
  </si>
  <si>
    <t>Xây dựng hạ tầng đấu giá quyền sử dụng đất</t>
  </si>
  <si>
    <t>Ban QLDA huyện Cẩm Khê</t>
  </si>
  <si>
    <t xml:space="preserve">Dự án trạm bơm tiêu Sơn Tình huyện Cẩm Khê </t>
  </si>
  <si>
    <t>Sở Nông nghiệp và Phát triển nông thôn</t>
  </si>
  <si>
    <t>Xây dựng hạ tầng đấu giá tại khu vực Cây Dâu đi Gò Tim thuộc khu Trung Tiến 1, xã Phú Lạc</t>
  </si>
  <si>
    <t>Xã Phú Lạc</t>
  </si>
  <si>
    <t>Khu vực vanh Gò Tim thuộc khu Trung Tiến 1, xã Phú Lạc</t>
  </si>
  <si>
    <t>Dự án cải tạo, nâng cấp, gia cố đê ngòi Me, ngòi Cỏ huyện Cẩm Khê</t>
  </si>
  <si>
    <t xml:space="preserve">Thông báo số 13/TB-UBND ngày 25/02/2022 của UBND tỉnh Phú Thọ  </t>
  </si>
  <si>
    <t>Khu vực San Ủi Hanh Cù - xã Hùng Việt</t>
  </si>
  <si>
    <t xml:space="preserve"> Gò Đồn - xã Xương Thịnh và Gò Bông, Dộc Hèo - xã Thanh Nga</t>
  </si>
  <si>
    <t>Xã Phúc Lai</t>
  </si>
  <si>
    <t>UBND xã Phúc Lai</t>
  </si>
  <si>
    <t>Cụm CN làng nghề Sóc Đăng</t>
  </si>
  <si>
    <t>Công ty TNHH thương mại Ngọc Ninh</t>
  </si>
  <si>
    <t>Xã Sóc Đăng</t>
  </si>
  <si>
    <t>Đã thu hồi 1 phần, phần còn lại đang GPMB, đưa vào chuyển tiếp</t>
  </si>
  <si>
    <t>Cải tạo, gia cố và nâng cấp tuyến đê tả sông Thao đoạn Km64+Km80, huyện Lâm Thao, thị xã Phú Thọ</t>
  </si>
  <si>
    <t>Thị xã Phú Thọ</t>
  </si>
  <si>
    <t>Xây dựng đường sơ tán dân cứu hộ, cứu nạn thị xã Phú Thọ (Giai đoạn 2)</t>
  </si>
  <si>
    <t>xã Phú Hộ</t>
  </si>
  <si>
    <t>UBND thị xã</t>
  </si>
  <si>
    <t>Xây dựng trường Mầm non Lang Sơn</t>
  </si>
  <si>
    <t>Xã Lang Sơn</t>
  </si>
  <si>
    <t>UBND huyện Hạ Hòa</t>
  </si>
  <si>
    <t>Nhà vật lý trị liệu Trung tâm y tế huyện Hạ Hòa và mở rộng khuân viên</t>
  </si>
  <si>
    <t>Thị trấn Hạ Hòa</t>
  </si>
  <si>
    <t>Trung tâm Y tế huyện Hạ Hòa</t>
  </si>
  <si>
    <t>Xử lý điểm đen tai nạn giao thông tại Km11+500 - Km11+900 và Km16+800 - Km17+300 QL.70B, tỉnh Phú Thọ</t>
  </si>
  <si>
    <t>Huyện Hạ Hòa</t>
  </si>
  <si>
    <t>Hạ tầng đất ở dân cư</t>
  </si>
  <si>
    <t>Khu 2, xã Minh Côi</t>
  </si>
  <si>
    <t>Khu 4, xã Hương Xạ</t>
  </si>
  <si>
    <t>Khu 5, xã Văn Lang</t>
  </si>
  <si>
    <t>Khu 5, xã Phương Viên</t>
  </si>
  <si>
    <t>Khu 2, xã Gia Điền</t>
  </si>
  <si>
    <t>Khu 5, xã Hà Lương</t>
  </si>
  <si>
    <t>Khu 2, xã  Hiền Lương</t>
  </si>
  <si>
    <t>Khu đô thị nghỉ dưỡng và du lịch văn hóa sinh thái tại xã Hiền Lương, huyện Hạ Hòa, tỉnh Phú Thọ</t>
  </si>
  <si>
    <t>Xã Hiền Lương</t>
  </si>
  <si>
    <t>Đấu thầu lựa chọn chủ đầu tư</t>
  </si>
  <si>
    <t xml:space="preserve">Để thực hiện dự án </t>
  </si>
  <si>
    <t>Dự án đầu tư xây dựng trường Mầm non thị trấn Hùng Sơn</t>
  </si>
  <si>
    <t>Khu 3, thị trấn Hùng Sơn</t>
  </si>
  <si>
    <t>UBND TT Hùng Sơn</t>
  </si>
  <si>
    <t>Dự án mở rộng trường mầm non xã Xuân Lũng</t>
  </si>
  <si>
    <t>Khu 8, xã Xuân Lũng</t>
  </si>
  <si>
    <t>UBND xã Xuân Lũng</t>
  </si>
  <si>
    <t>Dự án nâng cấp, cải tạo đường giao thông (đoạn từ Xóm Bướm, khu 9 đi TT. Phong Châu)</t>
  </si>
  <si>
    <t>Khu 16, xã Tiên Kiên</t>
  </si>
  <si>
    <t>UBND xã Tiên Kiên</t>
  </si>
  <si>
    <t>Dự án cải tạo nâng cấp TL 324B từ Cao Xá đi Bản Nguyên</t>
  </si>
  <si>
    <t>Các xã: Cao Xá, Tứ Xã, Phùng Nguyên</t>
  </si>
  <si>
    <t>BQL DA đầu tư và DVCC huyện</t>
  </si>
  <si>
    <t>Dự án mở rộng nghĩa trang</t>
  </si>
  <si>
    <t>Dự án xây dựng hạ tầng khu đô thị mới</t>
  </si>
  <si>
    <t>Khu Đồng Nhà Vác, thị trấn Lâm Thao</t>
  </si>
  <si>
    <t>Dự án giao đất cho nhân dân làm nhà ở,  chuyển mục đích, xen ghép trong Khu dân cư</t>
  </si>
  <si>
    <t>Khu Hố Ông Hân, khu Đồng Cù, khu 8, khu 7, khu 4, Dộc Ông Hội, Ao khu 3A</t>
  </si>
  <si>
    <t xml:space="preserve"> UBND xã Xuân Huy</t>
  </si>
  <si>
    <t>Dự án xây dựng hạ tầng điểm dân cư nông thôn xã Thạch Sơn</t>
  </si>
  <si>
    <t>UBND xã Thạch Sơn</t>
  </si>
  <si>
    <t>Các xã, thị trấn: Vĩnh Lại, TT Lâm Thao, Hợp Hải, Sơn Vi, Phùng Nguyên, Bản Nguyên</t>
  </si>
  <si>
    <t>UBND các xã, thị trấn: Vĩnh Lại, TT Lâm Thao, Hợp Hải, Sơn Vi, Phùng Nguyên, Bản Nguyên</t>
  </si>
  <si>
    <t>Khu 8 (0,8 ha); Khu Nhà Bưởi (0,12 ha)</t>
  </si>
  <si>
    <t>Dự án đầu tư xây dựng cửa hàng kinh doanh bán lẻ xăng dầu</t>
  </si>
  <si>
    <t>Xã Tứ Xã</t>
  </si>
  <si>
    <t>Trung Tâm phát triển quỹ đất</t>
  </si>
  <si>
    <t>Nghị quyết đã thông qua Chủ đầu tư là "Cty TNHH Thông Đạt Phú Thọ" nay điều chỉnh thành "Trung Tâm phát triển quỹ đất" do toàn bộ dự án thuộc quỹ đất công ích do UBND xã quản lý</t>
  </si>
  <si>
    <t>Xã Hợp Hải và xã Kinh Kệ, huyện Lâm Thao</t>
  </si>
  <si>
    <t>Công ty TNHH Zelo Việt Nam</t>
  </si>
  <si>
    <t>Mở rộng Công ty Cổ phần xử lý chất thải Phú Thọ</t>
  </si>
  <si>
    <t>Khu 5, xã Trạm Thản</t>
  </si>
  <si>
    <t>Công ty Cổ phần xử lý chất thải Phú Thọ</t>
  </si>
  <si>
    <t>Khu 10, xã Tiên Phú</t>
  </si>
  <si>
    <t>Khu 10 (chợ cũ), xã Tiên Phú</t>
  </si>
  <si>
    <t>Khu 4, xã Phú Lộc</t>
  </si>
  <si>
    <t>Khu 9, xã Phú Lộc</t>
  </si>
  <si>
    <t>Khu Đình, xã Bình Phú</t>
  </si>
  <si>
    <t>Cửa hàng xăng dầu Trạm Thản</t>
  </si>
  <si>
    <t>Xã Trạm Thản</t>
  </si>
  <si>
    <t>Công ty cổ phần xây dựng và thương mại số 6</t>
  </si>
  <si>
    <t>Dự án mở rộng Công viên nghĩa trang Vĩnh Hằng Phú Thọ</t>
  </si>
  <si>
    <t>Các xã: Trung Giáp, Bảo Thanh, Phú Lộc</t>
  </si>
  <si>
    <t>Công ty TNHH đầu tư và kinh doanh thương mại Bách Việt</t>
  </si>
  <si>
    <t>Giao đất cho nhân dân làm nhà ở xen ghép trong các khu dân cư</t>
  </si>
  <si>
    <t>Giao đất xen ghép trong các khu dân cư  xã Phù Ninh</t>
  </si>
  <si>
    <t>UBND xã Phù Ninh</t>
  </si>
  <si>
    <t>BQL dự án các Công trình điện Miền Trung</t>
  </si>
  <si>
    <t>DANH MỤC CÁC DỰ ÁN CHUYỂN TIẾP TỪ NGHỊ QUYẾT 20/2020/NQ-HĐND ngày 09/12/2020 CỦA HỘI ĐỒNG NHÂN DÂN TỈNH</t>
  </si>
  <si>
    <t>UBND huyện Tam Nông</t>
  </si>
  <si>
    <t>Khu 6 (Mạ Nhà Cà), xã Quang Húc</t>
  </si>
  <si>
    <t>Đang thực hiện dự án (điều chỉnh cơ cấu loại đất tại Quyết định số 1734/QĐ-UBND ngày 17/8/2023 của UBND tỉnh Phú Thọ)</t>
  </si>
  <si>
    <t>Hạ tầng đất ở khu dân cư</t>
  </si>
  <si>
    <t>Khu 6, xã Tề Lễ</t>
  </si>
  <si>
    <t>Dự án mở rộng trụ sở huyện ủy và cơ quan UBND huyện Thanh Ba</t>
  </si>
  <si>
    <t>Khu 9 thị trấn Thanh Ba</t>
  </si>
  <si>
    <t>UBND huyện Thanh Ba</t>
  </si>
  <si>
    <t>Khu 9, xã Sơn Cương</t>
  </si>
  <si>
    <t>UBND xã Sơn Cương</t>
  </si>
  <si>
    <t>Khu 2 xã Đại An, huyện Thanh Ba</t>
  </si>
  <si>
    <t>UBND xã Đại An</t>
  </si>
  <si>
    <t>Cửa hàng kinh doanh vật liệu xây dựng và dịch vụ tổng hợp</t>
  </si>
  <si>
    <t>Xã Quảng Yên</t>
  </si>
  <si>
    <t>Công ty TNHHXD và TM Nguyên Đức</t>
  </si>
  <si>
    <t>Xã Trưng Vương</t>
  </si>
  <si>
    <t>Đường Hai Bà Trưng kéo dài (đoạn từ nút giao với đường Nguyễn Tất Thành đến nút giao với đường Âu Cơ) thuộc địa bàn thành phố Việt Trì</t>
  </si>
  <si>
    <t>UBND Thành phố Việt Trì</t>
  </si>
  <si>
    <t>Cải tạo, nâng cấp đường giao thông từ ngõ 3040 đường Hùng Vương đến đường Quế Hoa, khu 9, xã Kim Đức, thành phố Việt Trì</t>
  </si>
  <si>
    <t>Xã Kim Đức, phường Vân Phú</t>
  </si>
  <si>
    <t xml:space="preserve">Ban quản lý dự án thành phố Việt Trì </t>
  </si>
  <si>
    <t>Mở rộng nhà văn hoá Khu Tân An</t>
  </si>
  <si>
    <t>Khu Tân An, phương Tân Dân</t>
  </si>
  <si>
    <t>UBND phường Tân Dân</t>
  </si>
  <si>
    <t>Khu dân cư tại tổ 9, khu 2, phường Vân Cơ</t>
  </si>
  <si>
    <t>Phường Vân Cơ</t>
  </si>
  <si>
    <t>UBND phường Vân Cơ</t>
  </si>
  <si>
    <t xml:space="preserve">Xây dựng lại nhà chung cư A6, phường Thọ Sơn </t>
  </si>
  <si>
    <t>Phường Thọ Sơn</t>
  </si>
  <si>
    <t>Trung tâm phát triển quỹ đất</t>
  </si>
  <si>
    <t>Lựa chọn nhà đầu tư</t>
  </si>
  <si>
    <t xml:space="preserve">Khu nhà ở đô thị phía Tây Nam, phường Vân Phú thành phố Việt Trì </t>
  </si>
  <si>
    <t>Phường Vân Phú</t>
  </si>
  <si>
    <t>Cửa hàng xăng dầu và kinh doanh tổng hợp</t>
  </si>
  <si>
    <t>Xã Phượng Lâu</t>
  </si>
  <si>
    <t>Bổ sung diện tích Dự án xây dựng Trường tiểu học Hòa Bình</t>
  </si>
  <si>
    <t>Phường Bến Gót</t>
  </si>
  <si>
    <t>UBND phường Bến Gót</t>
  </si>
  <si>
    <t xml:space="preserve">Đường dây và Trạm biến áp 110KV Việt Trì 2 </t>
  </si>
  <si>
    <t>Phượng Lâu, Hùng Lô, Kim Đức, Vân Phú, Dữu Lâu, Trưng Vương, Sông Lô</t>
  </si>
  <si>
    <t>Điện lực miền Bắc</t>
  </si>
  <si>
    <t>Dự án đang thu hồi, bồi thường</t>
  </si>
  <si>
    <t>Phường Dữu lâu, thành phố Việt Trì</t>
  </si>
  <si>
    <t>Công ty cổ phần giao thông Phú Thọ</t>
  </si>
  <si>
    <t>Phường Gia Cẩm</t>
  </si>
  <si>
    <t>UBND phường
 Gia Cẩm</t>
  </si>
  <si>
    <t>Xây dựng trạm Y tế</t>
  </si>
  <si>
    <t>Xóm Mạ, xã Võ Miếu</t>
  </si>
  <si>
    <t>UBND xã Võ Miếu</t>
  </si>
  <si>
    <t>Mở rộng Trường Tiểu học Nguyễn Bá Ngọc (0,7 ha), Mở rộng Trường Mầm non Tinh Nhuệ (0,12 ha), Xây mới Trường Mầm non Võ Miếu 1 (0,8 ha), Xây mới Trường Tiểu học Võ Miếu 1 (1,3 ha)</t>
  </si>
  <si>
    <t>Phố Ba Mỏ, thị trấn Thanh Sơn; xóm Láng Mái, xã Tinh Nhuệ; xóm Bần, xóm Cốc, xã Võ Miếu</t>
  </si>
  <si>
    <t>UBND thị trấn Thanh Sơn, UBND xã Tinh Nhuệ, Trường MN Võ Miếu 1, Trường TH Võ Miếu 1</t>
  </si>
  <si>
    <t>Sửa chữa, nâng cấp hồ Củ</t>
  </si>
  <si>
    <t>Xã Võ Miếu</t>
  </si>
  <si>
    <t>UBND huyện Thanh Sơn</t>
  </si>
  <si>
    <t>Xây dựng cầu Dẹ 1 và sửa chữa đoạn km0 - km2+500 tuyến ĐT.316L</t>
  </si>
  <si>
    <t>Huyện Thanh Sơn</t>
  </si>
  <si>
    <t>Cải tạo, nâng cấp đường 316L đoạn Văn Miếu - Hương Cần và đường đi qua trung tâm xã Thượng Cửu, huyện Thanh Sơn</t>
  </si>
  <si>
    <t>Khu Mật 1, xã Văn Miếu (0,8 ha); khu 8, xã Cự Thắng (0,56 ha); khu Chanh, xã Sơn Hùng (0,2 ha); khu 6, xã Giáp Lai (0,24 ha)</t>
  </si>
  <si>
    <t>Đang hoàn thiện thủ tục chuyển mục đích, giao đất</t>
  </si>
  <si>
    <t>Đang thực hiện công tác giải phóng mặt bằng</t>
  </si>
  <si>
    <t>Khu nhà ở đô thị dọc theo tuyến đường trung tâm thị trấn Thanh Sơn (trước đây là Khu đô thị thị trấn Thanh Sơn và hạ tầng kết nối)</t>
  </si>
  <si>
    <t>TT Thanh Sơn</t>
  </si>
  <si>
    <t>Dự án xây dựng Trường Mầm non Tất Thắng</t>
  </si>
  <si>
    <t>Khu 9, xã Tất Thắng</t>
  </si>
  <si>
    <t>Đang hoàn thiện thủ tục chủ trương đầu tư</t>
  </si>
  <si>
    <t>Chống quá tải TBA TT Thanh Sơn 3, CQT TT Thanh Sơn 3, Tất Thắng 1, Hương Cần 3, Hương Cần 4</t>
  </si>
  <si>
    <t>Các xã: Tất Thắng, Hương Cần, TT Thanh Sơn - Huyện Thanh Sơn</t>
  </si>
  <si>
    <t>Công ty Điện lực Phú Thọ</t>
  </si>
  <si>
    <t>Dự án đường giao thông nông thôn xã Cự Thắng, Cự Đồng</t>
  </si>
  <si>
    <t>Xã: Cự Đồng, Cự Thắng, Tất Thắng, huyện Thanh Sơn</t>
  </si>
  <si>
    <t>Dự án cầu qua sông Bần, xã Võ Miếu</t>
  </si>
  <si>
    <t>Xã Võ Miếu, Thục Luyện, huyện Thanh Sơn</t>
  </si>
  <si>
    <t>Dự án Cụm công nghiệp làng nghề xã Hoàng Xá</t>
  </si>
  <si>
    <t>Quang Giang, xã Hoàng Xá; khu Phần Làng, xã Đồng Trung</t>
  </si>
  <si>
    <t>Công ty TNHH xây dựng và đầu tư Thành Công</t>
  </si>
  <si>
    <t>Trung tâm dưỡng lão Vietsing Thanh Thủy</t>
  </si>
  <si>
    <t>xã Bảo Yên, huyện Thanh Thủy</t>
  </si>
  <si>
    <t>Công ty cổ phần y học Rạng Đông</t>
  </si>
  <si>
    <t>Cầu Tràn Thang xã Lai Đồng và Cầu Mành xã Văn Luông</t>
  </si>
  <si>
    <t>Các xã: Lai Đồng, Văn Luông</t>
  </si>
  <si>
    <t>UBND huyện Tân Sơn</t>
  </si>
  <si>
    <t>Xã Tân Phú</t>
  </si>
  <si>
    <t xml:space="preserve">Cải tạo, nâng cấp và xây dựng mới đường GTNT </t>
  </si>
  <si>
    <t>Các xã: Kiệt Sơn; Thu Cúc; Văn Luông; Minh Đài; Thạch Kiệt; Long Cốc; Thu Ngạc, Tân Sơn; Đồng Sơn; Tam Thanh; Mỹ Thuận - Huyện Tân Sơn</t>
  </si>
  <si>
    <t>Khu 2B, xã Tân Phú</t>
  </si>
  <si>
    <t>Bổ sung diện tích thực hiện dự án Đường Tân Phú - Xuân Đài (giai đoạn 2)</t>
  </si>
  <si>
    <t>Xã Tân Phú, Xuân Đài</t>
  </si>
  <si>
    <t>Bổ sung diện tích thực hiện dự án Hạ tầng cụm công nghiệp Tân Phú, huyện Tân Sơn</t>
  </si>
  <si>
    <t>TT PTCCN và các CTCC huyện Tân Sơn</t>
  </si>
  <si>
    <t>Bổ sung diện tích: Dự án khu tái định cư di dân vùng sạt lở thiên tai</t>
  </si>
  <si>
    <t>Xã Kim Thượng</t>
  </si>
  <si>
    <t>Điều chỉnh diện tích loại đất dự án Cấp bách bố trí ổn định dân cư vùng thiên tai khu Dù, xã Xuân Sơn</t>
  </si>
  <si>
    <t>Xã Xuân Sơn</t>
  </si>
  <si>
    <t xml:space="preserve">Xây dựng hạ tầng đấu giá quyền sử dụng đất </t>
  </si>
  <si>
    <t xml:space="preserve">Tràn Đồng Miếu, Khu Chùa 11, Chùa 12, thị trấn Yên Lập </t>
  </si>
  <si>
    <t>UBND thị trấn Yên Lập</t>
  </si>
  <si>
    <t>Khu Xuân Hương, xã Lương Sơn</t>
  </si>
  <si>
    <t>UBND xã Lương Sơn</t>
  </si>
  <si>
    <t xml:space="preserve">Khu Đồng Ve, Văn Phú, xã Mỹ Lương </t>
  </si>
  <si>
    <t>UBND xã Mỹ Lương</t>
  </si>
  <si>
    <t>Xây dựng Chùa Thượng Long</t>
  </si>
  <si>
    <t>Khu Móc Thiều, xã Thượng Long</t>
  </si>
  <si>
    <t xml:space="preserve">Ban đại diện phật giáo Thượng Long </t>
  </si>
  <si>
    <t>Dự án Cụm công nghiệp - tiểu thủ công nghiệp Lương Sơn</t>
  </si>
  <si>
    <t>Xã Lương Sơn</t>
  </si>
  <si>
    <t>UBND huyện Yên Lập</t>
  </si>
  <si>
    <t>Nghị quyết đã thông qua dự án với diện tích 2,08 ha (trong đó đất lúa 2 ha, đất khác 0,08 ha). Nay đề nghị chuyển tiếp và bổ sung thêm diện tích 0,56 ha (trong đó đất lúa 0,35 ha, đất khác 0,21 ha) để hoàn thành thủ tục chuyển mục đích sử dụng đất và giao đất theo quy định.</t>
  </si>
  <si>
    <t>Dự án đang triển khai thực hiện công tác thu hồi, bồi thường giải phóng mặt bằng</t>
  </si>
  <si>
    <t>Dự án đã hoàn thành công tác thu hồi, bồi thường giải phóng mặt bằng, chuyển tiếp để hoàn thiện thủ tục chuyển mục đích sử dụng đất và giao đất theo quy định</t>
  </si>
  <si>
    <t>Xây dựng mới đường dây và trạm biến áp 110KVA Khu Công nghiệp Phú Hà</t>
  </si>
  <si>
    <t>Ban quản lý dự án các công trình điện Miền Bắc</t>
  </si>
  <si>
    <t>Chuyển đổi cấp điện áp 6kV lộ 672, 673 trung gian Phú Thọ sang vận hành cấp điện áp 22kV để chống quá tải Trạm trung gian Phú Thọ, tỉnh Phú Thọ</t>
  </si>
  <si>
    <t>P. Hùng Vương - TX Phú Thọ</t>
  </si>
  <si>
    <t>Chuyển đổi cấp điện áp 10kV lộ 972 trung gian Bãi Bằng, cấp điện áp 6kV lộ 674 trung gian Phú Thọ và 671 trung gian Đỗ Sơn sang vận hành cấp điện áp 22kV để chống quá tải Trạm trung gian Bãi Bằng, trung gian Phú Thọ và Trung gian Đỗ Sơn, tỉnh Phú Thọ</t>
  </si>
  <si>
    <t>Xây dựng đường dây và các TBA để giảm tổn thất điện năng và xử lý điện áp thấp khu vực tỉnh Phú Thọ năm 2020</t>
  </si>
  <si>
    <t>Chuyển đổi lưới điện 10kV lộ 972 Trung gian Cổ Tiết sang vận hành điện áp 22kV để chống quá tải Trung gian Cổ Tiết, tỉnh Phú Thọ</t>
  </si>
  <si>
    <t xml:space="preserve">Xã Vạn Xuân - huyện Tam  Nông </t>
  </si>
  <si>
    <t>Nâng cao năng lực truyền tải đường dây 10kV lộ 972 trạm trung gian Đồng Luân, tỉnh Phú Thọ</t>
  </si>
  <si>
    <t>Xã Đồng Trung - H. Thanh Thủy</t>
  </si>
  <si>
    <t>Chuyển đổi cấp điện áp 10kV lộ 974 trạm trung gian Phù Ninh sang vận hành cấp điện áp 22kV để chống quá tải trạm trung gian Phù Ninh, tỉnh Phú Thọ</t>
  </si>
  <si>
    <t>Xã Tiên Phú - H. Phù Ninh</t>
  </si>
  <si>
    <t>Xã Phú Hộ - TX. Phú Thọ</t>
  </si>
  <si>
    <t>Chống quá tải Trung gian Sông Thao 3, tỉnh Phú Thọ (giai đoạn 1)</t>
  </si>
  <si>
    <t>Xã Phượng Vỹ - H. Cẩm Khê</t>
  </si>
  <si>
    <t>Chuyển đổi cấp điện áp 10kV lộ 971, 973 trạm 110kV Đoan Hùng sang vận hành cấp điện áp 22kV để chống quá tải lộ 971 trạm 110kV Đoan Hùng, tỉnh Phú Thọ</t>
  </si>
  <si>
    <t>Mạch vòng 35kV giữa lộ 372 trạm 110kV Đồng Xuân và lộ 373 trạm 110kV Đồng Xuân, tỉnh Phú Thọ</t>
  </si>
  <si>
    <t>Xã Tứ Hiệp, Xã Xuân Áng - H. Hạ Hoà</t>
  </si>
  <si>
    <t>Chống quá tải lưới điện phân phối TP Việt Trì năm 2021</t>
  </si>
  <si>
    <t>Chống quá tải lưới điện phân phối huyện Lâm Thao năm 2021</t>
  </si>
  <si>
    <t>Chống quá tải lưới điện phân phối huyện Phù Ninh năm 2021</t>
  </si>
  <si>
    <t>Xã Tiên Phú - H.Phù Ninh</t>
  </si>
  <si>
    <t>Xã Tiên Du - H. Phù Ninh</t>
  </si>
  <si>
    <t>Thị trấn Phong Châu - H. Phù Ninh</t>
  </si>
  <si>
    <t>Chống quá tải lưới điện phân phối TX Phú Thọ năm 2021</t>
  </si>
  <si>
    <t>Xã Võ Lao - H. Thanh Ba</t>
  </si>
  <si>
    <t xml:space="preserve">Xã Lương Lỗ - H. Thanh Ba </t>
  </si>
  <si>
    <t>Xã Sơn Cương - H. Thanh Ba</t>
  </si>
  <si>
    <t>Chống quá tải lưới điện phân phối huyện Cẩm Khê năm 2021</t>
  </si>
  <si>
    <t>Xã Đồng Lương - H.Cẩm Khê</t>
  </si>
  <si>
    <t>Xã Minh Côi - H. Hạ Hòa</t>
  </si>
  <si>
    <t>Xã Xương Thịnh - H. Cẩm Khê</t>
  </si>
  <si>
    <t>Chống quá tải lưới điện phân phối huyện Yên Lập năm 2021</t>
  </si>
  <si>
    <t>TT Yên Lập - H. Yên Lập</t>
  </si>
  <si>
    <t>Xã Xuân Viên - H. Yên Lập</t>
  </si>
  <si>
    <t>Chống quá tải lưới điện phân phối huyện Thanh Ba năm 2021</t>
  </si>
  <si>
    <t>Xã Hoàng Cương, H. Thanh Ba</t>
  </si>
  <si>
    <t>Xã Hanh Cù - H. Thanh Ba</t>
  </si>
  <si>
    <t>TT Thanh Ba - H. Thanh Ba</t>
  </si>
  <si>
    <t>Chống quá tải lưới điện phân phối huyện Đoan Hùng năm 2021</t>
  </si>
  <si>
    <t>Xã Bằng Doãn - H. Đoan Hùng</t>
  </si>
  <si>
    <t>Chống quá tải lưới điện phân phối huyện Hạ Hòa năm 2021</t>
  </si>
  <si>
    <t>Xã Hà Lương - H. Hạ Hòa</t>
  </si>
  <si>
    <t>Xã Vĩnh Chân - H. Hạ Hòa</t>
  </si>
  <si>
    <t>Chống quá tải lưới điện phân phối huyện Thanh Sơn năm 2021</t>
  </si>
  <si>
    <t>Chống quá tải lưới điện phân phối huyện Thanh Thủy năm 2021</t>
  </si>
  <si>
    <t>Xã Sơn Thủy - H. Thanh Thủy</t>
  </si>
  <si>
    <t>Xã Hoàng Xá - H Thanh Thủy</t>
  </si>
  <si>
    <t>Xã Đào Xá - H. Thanh Thủy</t>
  </si>
  <si>
    <t>Cải tạo một số vị trí trên lưới điện trung áp để đảm bảo an toàn và độ tin cậy cung cấp điện</t>
  </si>
  <si>
    <t>Xã Sơn Vi, Xuân Lũng, Tiên Kiên - H. Lâm Thao</t>
  </si>
  <si>
    <t>Xã Hy Cương- TP. Việt Trì</t>
  </si>
  <si>
    <t>Xã Cự Thắng, Cự Đồng, Hương Cần,Văn Miếu, Tân Minh, TT Thanh Sơn, Khả Cửu, Thượng Cửu, Địch quả - H. Thanh Sơn</t>
  </si>
  <si>
    <t>Xã Tiêu Sơn, Hợp Nhất, Vân Du, Chí Đám, Ca Đình, Phú Lâm - H. Đoan Hùng</t>
  </si>
  <si>
    <t>Lắp đặt hệ thống đo đếm điện năng ranh giới các Điện lực trong Công ty Điện lực Phú Thọ</t>
  </si>
  <si>
    <t>Chuyển đổi cấp điện áp 10kV lộ 971 trạm trung gian Phù Ninh sang vận hành cấp điện áp 22kV để chống quá tải trạm trung gian Phù Ninh, tỉnh Phú Thọ</t>
  </si>
  <si>
    <t>Xã Trung Giáp - H. Phù Ninh</t>
  </si>
  <si>
    <t>Dự án Xây dựng mới và cải tạo ĐZ 110kV Vĩnh Yên - Vĩnh Tường - Việt Trì</t>
  </si>
  <si>
    <t xml:space="preserve">Thành phố Việt Trì </t>
  </si>
  <si>
    <t>Tổng Công ty Điện lực miền Bắc</t>
  </si>
  <si>
    <t>Dự án Nâng cao khả năng truyền tải ĐZ 110kV Việt Trì - Lập Thạch</t>
  </si>
  <si>
    <t>Thành phố Việt Trì</t>
  </si>
  <si>
    <t xml:space="preserve">Dự án ĐZ 110kV Việt Trì - Phố Vàng (mạch 2) </t>
  </si>
  <si>
    <t>Dự án Cải tạo ĐZ 110kV từ TBA 220kV Phú Thọ - Bãi Bằng - Việt Trì</t>
  </si>
  <si>
    <t>Thị xã Phú Thọ, huyện Phù Ninh, huyện Thanh Ba, huyện Đoan Hùng</t>
  </si>
  <si>
    <t xml:space="preserve">Dự án ĐZ và TBA 110kV Thanh Thủy </t>
  </si>
  <si>
    <t>Huyện Thanh Thủy</t>
  </si>
  <si>
    <t>Đường dây 220kV Việt Trì-Tam Dương-Bá Thiện</t>
  </si>
  <si>
    <t>BQL dự án các Công trình điện Miền Bắc</t>
  </si>
  <si>
    <t>Xây dựng Trạm biến áp 220kV Nghĩa Lộ và đường dây 220kV đấu nối Nghĩa Lộ -Trạm biến áp 500kV Việt Trì</t>
  </si>
  <si>
    <t>Huyện Yên Lập</t>
  </si>
  <si>
    <t>Huyện Hạ Hoà</t>
  </si>
  <si>
    <t>Huyện Thanh Ba</t>
  </si>
  <si>
    <t>Huyện Phù Ninh</t>
  </si>
  <si>
    <t>Xây dựng các công trình điện: CQT: 0,41ha (trong đó: đất lúa 0,33ha; đất khác: 0,08ha); Các công trình cải tạo: 0,039ha (trong đó: đất lúa 0,025ha, đất khác 0,014ha)</t>
  </si>
  <si>
    <t>Huyện Lâm Thao</t>
  </si>
  <si>
    <t>Huyện Đoan Hùng</t>
  </si>
  <si>
    <t>Dự án xuất tuyến 35 lộ 371, 373, 375 sau trạm 110kV Cẩm Khê; đường dây 35kV mạch vòng Cẩm Khê - Hạ Hòa kết nối trạm 110 kV Cẩm Khê; Dự án chống quá tải (TT Sông Thao cũ) TT Cẩm Khê, Đồng Lương</t>
  </si>
  <si>
    <t>Các xã thuộc huyện
 Cẩm Khê</t>
  </si>
  <si>
    <t>Điện lực Phú Thọ</t>
  </si>
  <si>
    <t>Huyện Tam Nông</t>
  </si>
  <si>
    <t>Dự án chống quá tải lưới điện xã Đào Xá (0.02ha); Dự án mạch vòng 22kv lộ 478 trạm 110kv (0,01ha); Dự án chống quá tải các TBA Xuân Lộc 1 (0.02ha); Dự án chống quá tải TBA La Phù 1, La Phù 2; Đoan Hạ 2, Tu Vũ 1,3,4; Dự án mạch vòng 35kv Tân Phương 2 (0,02ha); dự án mạch vòng 35k (0.01ha)</t>
  </si>
  <si>
    <t>Chống quá tải TBA Minh Đài 2, Minh Đài 3, xã Minh Đài; Mỹ Thuận 1, Mỹ Thuận 2, xã Mỹ Thuận; Tân Phú 2, xã Tân Phú; Đồng Sơn 1, xã Đồng Sơn; Cải tạo lưới điện 35KV xã Văn Luông (0,02 ha); Cấp điện cho khu Mỹ Á, xã Thu Cúc (0,1 ha)</t>
  </si>
  <si>
    <t>Công ty điện lực Phú Thọ</t>
  </si>
  <si>
    <t>Các xã thuộc huyện Tân Sơn</t>
  </si>
  <si>
    <t>Công trình đang thực hiện tiếp thủ tục bồi thường giải phóng mặt bằng và thu hồi đất</t>
  </si>
  <si>
    <t>Dự án Cụm công nghiệp Kinh Kệ - Hợp Hải Lâm Thao</t>
  </si>
  <si>
    <t>Huyện Đoan Hùng (02 dự án)</t>
  </si>
  <si>
    <t>Trường Mầm non Tất Thắng</t>
  </si>
  <si>
    <t>Huyện Thanh Sơn (10 dự án)</t>
  </si>
  <si>
    <t>Thị xã Phú Thọ (02 dự án)</t>
  </si>
  <si>
    <t>Huyện Thanh Thủy (02 dự án)</t>
  </si>
  <si>
    <t>Huyện Yên Lập (05 dự án)</t>
  </si>
  <si>
    <t>Xã Bình Phú - H. Phù Ninh</t>
  </si>
  <si>
    <t>Xã An Đạo - H. Phù Ninh</t>
  </si>
  <si>
    <t>TT Phong Châu - H. Phù Ninh</t>
  </si>
  <si>
    <t xml:space="preserve">Xã Thanh Minh - TX Phú Thọ </t>
  </si>
  <si>
    <t xml:space="preserve">Phường Hùng Vương - TX Phú Thọ  </t>
  </si>
  <si>
    <t>Xã Đỗ Xuyên - H. Thanh Ba</t>
  </si>
  <si>
    <t>Xã Đỗ Sơn - H. Thanh Ba</t>
  </si>
  <si>
    <t>Phường Âu Cơ - TX Phú Thọ</t>
  </si>
  <si>
    <t xml:space="preserve">Phường Thanh Vinh - TX Phú Thọ </t>
  </si>
  <si>
    <t>Xã Lương Lỗ - TX Phú Thọ</t>
  </si>
  <si>
    <t>Xã Thanh Minh - TX Phú Thọ</t>
  </si>
  <si>
    <t>Xã Hà Lộc - TX Phú Thọ</t>
  </si>
  <si>
    <t xml:space="preserve">Xã Hà Lộc - TX Phú Thọ </t>
  </si>
  <si>
    <t>Xã Đồng Xuân - H. Thanh Ba</t>
  </si>
  <si>
    <t>Công ty xi măng Phú Thọ - H. Thanh Ba</t>
  </si>
  <si>
    <t>Xã Đông Lĩnh - H. Thanh Ba</t>
  </si>
  <si>
    <t>Xã Yên Kỳ - H. Hạ Hòa</t>
  </si>
  <si>
    <t>Xã Hương Xạ - H. Hạ Hòa</t>
  </si>
  <si>
    <t>Xã Thụy Liễu - H. Cẩm Khê</t>
  </si>
  <si>
    <t>Xã Địch Quả - H. Thanh Sơn</t>
  </si>
  <si>
    <t>Xã Võ Miếu - H. Thanh Sơn</t>
  </si>
  <si>
    <t>Xã Thục Luyện - H. Thanh Sơn</t>
  </si>
  <si>
    <t>Xã Thanh Uyên - H. Tam Nông</t>
  </si>
  <si>
    <t>Xã Hiền Quan - H. Tam Nông</t>
  </si>
  <si>
    <t>Xã Bắc Sơn - H. Tam Nông</t>
  </si>
  <si>
    <t>Xã Chi Đám - H. Đoan Hùng</t>
  </si>
  <si>
    <t>TT Đoan Hùng - H. Đoan Hùng</t>
  </si>
  <si>
    <t>Phường Minh Nông - TP Việt Trì</t>
  </si>
  <si>
    <t>Phường Gia Cẩm - TP Việt Trì</t>
  </si>
  <si>
    <t>Phường Dữu Lâu - TP Việt Trì</t>
  </si>
  <si>
    <t>Xã Hy Cương - TP Việt Trì</t>
  </si>
  <si>
    <t xml:space="preserve">Xã Hà Thạch - TX Phú Thọ </t>
  </si>
  <si>
    <t>Xã Vụ Quang - H. Đoan Hùng</t>
  </si>
  <si>
    <t>Xã Ca Đình - H. Đoan Hùng</t>
  </si>
  <si>
    <t>Xã Thắng Sơn - H. Thanh Sơn</t>
  </si>
  <si>
    <t>Xã Sơn Hùng - H. Thanh Sơn</t>
  </si>
  <si>
    <t>Xã Cự Thắng - H. Thanh Sơn</t>
  </si>
  <si>
    <t>Xã Xuân Đài, Xuân Sơn, Thạch Kiệt, Đống Sơn - H. Tân Sơn</t>
  </si>
  <si>
    <t>Các xã: Tuy Lộc, Minh Tân Hương Lung - H. Cẩm Khê</t>
  </si>
  <si>
    <t>Xã Ngọc Lập, Trung Sơn, Lương Sơn, Thượng Long - H. Yên Lập</t>
  </si>
  <si>
    <t>Các xã: Minh Côi, Hiền Lương,  Xuân Áng, Hà Lương, Đại Phạm, Tứ Hiệp, Vụ Cầu - H. Hạ Hòa</t>
  </si>
  <si>
    <t>Xã Chí Tiên, TT Thanh Ba, Quảng Yên, Ninh Dân, Đông Lĩnh - H. Thanh Ba</t>
  </si>
  <si>
    <t>Nghị quyết đã thông qua dự án với diện tích 0,25 ha đất rừng sản xuất. Nay đề nghị chuyển tiếp và bổ sung thêm diện tích 0,35 ha đất khác để thực hiện dự án theo Văn bản số 6178/CPMB-PĐB ngày 20/8/2023 của Ban QLDA các công trình điện miền Trung. Công trình đang thực hiện tiếp thủ tục bồi thường giải phóng mặt bằng và thu hồi đất</t>
  </si>
  <si>
    <t>Xây dựng các công trình điện: Chống quá tải: 0,32ha (trong đó: đất lúa 0,22ha; đất khác: 0,10ha); Các công trình cải tạo: 0,03ha (trong đó: đất lúa 0,02ha, đất khác 0,01ha); Các công trình mạch vòng: 0,04ha (trong đó: đất lúa 0,02ha, đất khác 0,02 ha)</t>
  </si>
  <si>
    <t>Xây dựng các công trình điện: CQT: 0,51ha (trong đó: đất lúa 0,39ha; đất khác: 0,12ha); Các công trình cải tạo: 0,03ha (trong đó: đất lúa 0,02ha, đất khác 0,01ha)</t>
  </si>
  <si>
    <t>Xây dựng các công trình điện: Chống quá tải: 0,51ha (trong đó: đất lúa 0,36ha; đất khác: 0,15ha); Các công trình cải tạo: 0,24ha (trong đó: đất lúa 0,13ha, đất khác 0,11ha);  Các công trình mạch vòng: 0,22ha (trong đó: đất lúa 0,16ha, đất khác 0,06 ha)</t>
  </si>
  <si>
    <t>Xây dựng các công trình điện: CQT: 0,14ha (trong đó: đất lúa 0,04ha; đất khác: 0,1ha); Các công trình cải tạo: 0,03ha (trong đó: đất lúa 0,01ha, đất khác 0,02ha); Các công trình mạch vòng: 0,02ha (trong đó: đất lúa 0,01ha, đất khác 0,01 ha)</t>
  </si>
  <si>
    <t>Xây dựng các công trình điện: CQT: 0,1ha (trong đó: đất lúa 0,03ha; đất khác: 0,07ha); Các công trình cải tạo: 0,03ha (trong đó: đất lúa 0,01ha, đất khác 0,02ha); Các công trình xuất tuyến: 0,01ha (trong đó: đất lúa 0,01ha, đất khác 0,00 ha)</t>
  </si>
  <si>
    <t>xã: Đào Xá, Thạch Đồng, Tân Phương, Xuân Lộc, Đoan Hạ, (Phượng Mao, Yến Mao, Tu Vũ: nay là xã Tu Vũ), thị trấn Thanh Thủy - huyện Thanh Thủy</t>
  </si>
  <si>
    <t>Xây dựng các công trình điện:Các công trình cải tạo: 0,03ha (trong đó: đất lúa 0,02ha, đất khác 0,01ha); Các công trình mạch vòng: 0,04ha (trong đó: đất lúa 0,03ha, đất khác 0,01 ha)</t>
  </si>
  <si>
    <t>Xây dựng các công trình điện: CQT: 0,27ha (trong đó: đất lúa 0,19ha; đất khác: 0,08ha); Các công trình cải tạo: 0,03ha (trong đó: đất lúa 0,02ha, đất khác 0,01ha);  Các công trình mạch vòng: 0,02ha (trong đó: đất lúa 0,01ha, đất khác 0,01 ha)</t>
  </si>
  <si>
    <t>Xã Minh Đài, Mỹ Thuận, Tân Phú, Đồng Sơn, Thu Cúc, Văn Luông - huyện Tân Sơn</t>
  </si>
  <si>
    <t>Xây dựng các công trình điện: CQT: 0,3ha (trong đó: đất lúa 0,22ha; đất khác: 0,08ha); Các công trình cải tạo: 0,03ha (trong đó: đất lúa 0,02ha, đất khác 0,01ha); Các công trình mạch vòng: 0,02ha (trong đó: đất lúa 0,01ha, đất khác 0,01 ha)</t>
  </si>
  <si>
    <t>Các xã: Bảo Thanh, Gia Thanh, Tiên Du - H. Phù Ninh</t>
  </si>
  <si>
    <t>Xã Sơn Vi - H. Lâm Thao</t>
  </si>
  <si>
    <t>Xã Cao Xá - H. Lâm Thao</t>
  </si>
  <si>
    <t>Xã Sơn Cương -H.Thanh Ba</t>
  </si>
  <si>
    <t>Xã Phù Ninh - H. Phù Ninh</t>
  </si>
  <si>
    <t>Phường Thanh Vinh - TX Phú Thọ</t>
  </si>
  <si>
    <t>Đã hoàn thành công tác GPMB, đang hoàn thiện hồ sơ chuyển mục đích và giao đất</t>
  </si>
  <si>
    <t>Đang thực hiện giải phóng mặt bằng</t>
  </si>
  <si>
    <t>Dự án đã hoàn thành công tác thu hồi, bồi thường giải phóng mặt bằng, đang hoàn thiện thủ tục chuyển mục đích sử dụng đất và giao đất</t>
  </si>
  <si>
    <t>Nghị quyết đã thông qua diện tích 1,0 ha, trong đó có 0,92 ha đất lúa và 0,08 ha đất khác, nay bổ sung 0,25 ha đất gồm 0,08 ha đất lúa và 0,17 ha đất khác, tổng diện tích thực hiện dự án là 1,25 ha gồm 1,0 ha đất lúa và 0,25 ha đất khác</t>
  </si>
  <si>
    <t>Đang trình UBND tỉnh chuyển mục đích và giao đất</t>
  </si>
  <si>
    <t>Đang thực hiện chuyển mục đích</t>
  </si>
  <si>
    <t>Đang thực hiện thỏa thuận nhận chuyển nhượng quyền sử dụng đất của các hộ dân</t>
  </si>
  <si>
    <t>Công trình đã thực hiện xong bồi thường GPMB. Đang hoàn thiện hồ sơ chuyển mục đích sử dụng đất</t>
  </si>
  <si>
    <t>Chủ đầu tư đang thực hiện thỏa thuận nhận chuyển nhượng quyền sử dụng đất nông nghiệp của các hộ dân</t>
  </si>
  <si>
    <t>Bổ sung diện tích dự án Khắc phục sự cố tràn đê tả, hữu sông Bứa thuộc địa bàn huyện Tam Nông và Cẩm Khê</t>
  </si>
  <si>
    <t>Sở NN&amp;PTNT</t>
  </si>
  <si>
    <t xml:space="preserve">Đề nghị chuyển tiếp do công trình đang tiếp tục thực hiện các thủ tục chuyển mục đích sử dụng đất </t>
  </si>
  <si>
    <t>Điều chỉnh, Bổ sung diện tích dự án Cải tạo, nâng cấp hồ Đát Dội, hồ Dộc Gạo, huyện Cẩm Khê</t>
  </si>
  <si>
    <t>Xã Điêu Lương, Phượng Vĩ - huyện Cẩm Khê</t>
  </si>
  <si>
    <t>Điểm dân cư nông thôn tại khu 10 xã Tiên Phú, huyện Phù Ninh</t>
  </si>
  <si>
    <t>Ban quản lý dự án đầu tư xây dựng huyện Phù Ninh</t>
  </si>
  <si>
    <t>Nghị quyết đã thông qua tên dự án: Hạ tầng kỹ thuật khu dân cư. Nay điều chỉnh tên dự án thành: Điểm dân cư nông thôn tại khu 10 xã Tiên Phú, huyện Phù Ninh. Theo Quyết định số 2757/QĐ-UBND ngày 31/12/2019 phê duyệt Quy hoạch chi tiết.</t>
  </si>
  <si>
    <t>Điểm dân cư nông thôn tại chợ cũ khu 10 xã Tiên Phú, huyện Phù Ninh</t>
  </si>
  <si>
    <t>Nghị quyết đã thông qua tên dự án: Hạ tầng kỹ thuật khu dân cư. Nay điều chỉnh tên dự án thành: Điểm dân cư nông thôn tại chợ cũ khu 10 xã Tiên Phú, huyện Phù Ninh. Theo Quyết định số 2754/QĐ-UBND ngày 31/12/2019 phê duyệt Quy hoạch chi tiết.</t>
  </si>
  <si>
    <t>Điểm dân cư nông thôn tại khu 4, xã Phú Lộc, huyện Phù Ninh</t>
  </si>
  <si>
    <t>Nghị quyết đã thông qua tên dự án: Hạ tầng đất ở dân cư. Nay điều chỉnh tên dự án thành: Điểm dân cư nông thôn tại khu 4, xã Phú Lộc, huyện Phù Ninh. Theo Quyết định số 599/QĐ-UBND ngày 23/5/2019 phê duyệt QH chi tiết</t>
  </si>
  <si>
    <t>Điểm dân cư nông thôn tại khu 9, xã Phú Lộc, huyện Phù Ninh</t>
  </si>
  <si>
    <t>Nghị quyết đã thông qua tên dự án: Hạ tầng đất ở dân cư. Nay điều chỉnh tên dự án thành: Điểm dân cư nông thôn tại khu 9, xã Phú Lộc, huyện Phù Ninh. Theo Quyết định số 598/QĐ-UBND ngày 23/5/2019 phê duyệt QH chi tiết.</t>
  </si>
  <si>
    <t>Điểm dân cư nông thôn tại khu Đình xã Bình Phú, huyện Phù Ninh</t>
  </si>
  <si>
    <t>Nghị quyết đã thông qua tên dự án: Hạ tầng đất ở dân cư. Nay điều chỉnh tên dự án thành: Điểm dân cư nông thôn tại khu Đình xã Bình Phú, huyện Phù Ninh. Theo Quyết định số 1700/QĐ-UBND ngày 22/9/2020 phê duyệt QH chi tiết.</t>
  </si>
  <si>
    <t>Huyện Lâm Thao (11 dự án)</t>
  </si>
  <si>
    <t>Các xã: Hương Lung, Sơn Tình, Tạ Xá, Yên Tập, Phú Lạc, Hùng Việt</t>
  </si>
  <si>
    <t>Huyện Hạ Hòa (06 dự án)</t>
  </si>
  <si>
    <t>Xã Mỹ Lung - H. Yên Lập</t>
  </si>
  <si>
    <t>Trung tâm PTQĐ (trước là Công ty cổ phần Toàn Thịnh)</t>
  </si>
  <si>
    <t>Đang thực hiện công tác giải phóng mặt bằng. Thông báo thu hồi đất số 1274/TB-UBND ngày 01/6/2022</t>
  </si>
  <si>
    <t>Đang thực hiện công tác giải phóng mặt bằng. Thông báo thu hồi đất số 219-759/TB-UBND ngày 06/3/2023</t>
  </si>
  <si>
    <t>Khu nhà ở đô thị Văn Lang</t>
  </si>
  <si>
    <t>Khu nhà ở đô thị tại xã Kim Đức và xã Phượng Lâu</t>
  </si>
  <si>
    <t>xã Kim Đức và xã Phượng Lâu</t>
  </si>
  <si>
    <t>Khu nhà ở đô thị Minh Tân</t>
  </si>
  <si>
    <t>Minh Nông</t>
  </si>
  <si>
    <t>Công ty TNHH XD Tự Lập</t>
  </si>
  <si>
    <t>UBND xã Phượng Lâu</t>
  </si>
  <si>
    <t>Xã Phượng Lâu và xã Hùng Lô</t>
  </si>
  <si>
    <t>Phường Dữu Lâu, Tân Dân</t>
  </si>
  <si>
    <t>Đã chuyển mục đích 0,12ha tại QĐ số 2440/QĐ-UBND ngày 19/9/2022 của UBND Tỉnh, phần diện tích còn lại đang thu hồi</t>
  </si>
  <si>
    <t xml:space="preserve">Nghị quyết đã thông qua tên dự án Khu nhà ở đồi Cây Trẩu, phường Dữu Lâu, T.P Việt Trì nay đổi tên thành Khu nhà ở đô thị Văn Lang Thông báo thu hồi đất từ số 1406 đến 1447 ngày 09/10/2020 của UBND thành phố </t>
  </si>
  <si>
    <t xml:space="preserve"> Khu dân cư tại khu Hà Liễu và khu Quang Trung</t>
  </si>
  <si>
    <t xml:space="preserve">Nghị quyết đã thông qua tên dự án:  Khu dân cư tại khu Đồng lẻ khu 13, khu 14 nay đổi tên thành Khu dân cư tại khu Hà Liễu và khu Quang Trung. </t>
  </si>
  <si>
    <t>Xây dựng các công trình điện: CQT: 0,14ha (trong đó: đất lúa 0,055ha; đất khác: 0,085ha); Các công trình cải tạo: 0,029ha (trong đó: đất lúa 0,015ha, đất khác 0,014ha)</t>
  </si>
  <si>
    <t>Xây dựng mới trường mầm non Phúc Lai</t>
  </si>
  <si>
    <t>Hạ tầng kỹ thuật khu dân cư tại khu đồng Gò Lành và khu vực đồi Gò Đen, xã Phượng Lâu</t>
  </si>
  <si>
    <t>Hạ tầng kỹ thuật khu đất ở dân cư (từ đường Phù Đổng đến đường Trần Phú), phường Dữu Lâu, thành phố Việt Trì</t>
  </si>
  <si>
    <t>Nghị quyết đã thông qua 0.52ha đất rừng sản xuất. nay bổ sung bổ sung 0,3 ha đất khác để hoàn thiện hồ sở chuyển mục đích và giao đất</t>
  </si>
  <si>
    <t>Nghị quyết thông qua 50ha, trong đó: đất lúa 7ha, đất khác 43ha. Đã CMĐ 43ha, còn lại 7ha đang thực hiện GPMB</t>
  </si>
  <si>
    <t>Nghị quyết đã thông qua diện tích 16ha, đã chuyển mục đích 10,24ha, còn lại 5,76ha đang thực hiện. Quyết định thu hồi đất số 2340/QĐ-UBND ngày 15/6/2022 của UBND huyện Thanh Thủy</t>
  </si>
  <si>
    <t>Nghị quyết đã thông qua diện tích 1,56ha, đã chuyển mục đích 1,34ha, còn lại 0,22ha đang thực hiện</t>
  </si>
  <si>
    <t>Thành phố Việt Trì (14 dự án)</t>
  </si>
  <si>
    <t>Huyện Cẩm Khê (11 dự án)</t>
  </si>
  <si>
    <t>Huyện Phù Ninh (09 dự án)</t>
  </si>
  <si>
    <t>Huyện Tân Sơn (07 dự án)</t>
  </si>
  <si>
    <t>Huyện Thanh Ba (04 dự án)</t>
  </si>
  <si>
    <t>Huyện Tam Nông (03 dự án)</t>
  </si>
  <si>
    <t>Các công trình, dự án điện trên địa bàn các huyện, thành, thị (46 dự án)</t>
  </si>
  <si>
    <t>XI</t>
  </si>
  <si>
    <t>Nghị quyết đã thông qua tên dự án: Mở rộng trường Mầm non Phúc Lai. Nay điều chỉnh tên dự án thành: Xây dựng mới trường mầm non Phúc Lai và bổ sung 0,3 ha đất lúa. tổng diện tích sau bổ sung là 0,55 ha đất lúa</t>
  </si>
  <si>
    <t>Tổng số (132 dự án)</t>
  </si>
  <si>
    <t>Công trình đã thực hiện xong bồi thường GPMB. Đang hoàn thiện hồ sơ chuyển mục đích sử dụng đất. Đổi chủ đầu tư từ Sở Nông nghiệp và PTNT thành UBND huyện Tân Sơn</t>
  </si>
  <si>
    <t>(Kèm theo Nghị quyết số: 13/2023/NQ-HĐND ngày 12 tháng 12 năm 2023 của HĐND tỉnh)</t>
  </si>
  <si>
    <t>Nghị quyết đã thông qua diện tích thuộc huyện Phù Ninh là  1,13 ha (trong đó đất lúa 0,26ha, đất rừng 0,58 ha, đất khác 0,29 ha). Nay bổ sung diện tích1,66 ha (trong đó đất lúa0,1 ha, đất khác 1,56ha). Theo Văn bản số 3886/UBND - CNXD ngày 05/10/2023; Văn bản số 1726/UBND - KTN ngày 17/5/2022 của UBND tỉnh. Công trình đang thực hiện tiếp thủ tục bồi thường giải phóng mặt bằng và thu hồi đất</t>
  </si>
  <si>
    <t>Thành phố Việt Trì, các huyện: Lâm Thao,  Tam Nông, Thanh Sơn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</si>
</sst>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_);_(* \(#,##0.00\);_(* &quot;-&quot;&quot;?&quot;&quot;?&quot;_);_(@_)"/>
    <numFmt numFmtId="175" formatCode="#,##0.000"/>
    <numFmt numFmtId="176" formatCode="_(* #,##0.000_);_(* \(#,##0.000\);_(* &quot;-&quot;??_);_(@_)"/>
    <numFmt numFmtId="177" formatCode="&quot;$&quot;#,##0.00"/>
    <numFmt numFmtId="178" formatCode="#,##0.0"/>
    <numFmt numFmtId="179" formatCode="_-* #,##0.000\ _₫_-;\-* #,##0.000\ _₫_-;_-* &quot;-&quot;???\ _₫_-;_-@_-"/>
    <numFmt numFmtId="180" formatCode="0.000"/>
    <numFmt numFmtId="181" formatCode="#,##0.00;[Red]#,##0.00"/>
    <numFmt numFmtId="182" formatCode="#,##0.0000"/>
    <numFmt numFmtId="183" formatCode="#,##0.000;[Red]#,##0.000"/>
    <numFmt numFmtId="184" formatCode="_(* #,##0.000_);_(* \(#,##0.000\);_(* &quot;-&quot;???_);_(@_)"/>
    <numFmt numFmtId="185" formatCode="_(* #,##0_);_(* \(#,##0\);_(* &quot;-&quot;&quot;?&quot;&quot;?&quot;_);_(@_)"/>
    <numFmt numFmtId="186" formatCode="0.0"/>
    <numFmt numFmtId="187" formatCode="_(* #,##0.0_);_(* \(#,##0.0\);_(* &quot;-&quot;??_);_(@_)"/>
    <numFmt numFmtId="188" formatCode="_(* #,##0_);_(* \(#,##0\);_(* &quot;-&quot;??_);_(@_)"/>
    <numFmt numFmtId="189" formatCode="_-* #,##0.000\ _₫_-;\-* #,##0.000\ _₫_-;_-* &quot;-&quot;??\ _₫_-;_-@_-"/>
    <numFmt numFmtId="190" formatCode="#\ ##0"/>
    <numFmt numFmtId="191" formatCode="#,##0.00_ ;\-#,##0.00\ "/>
    <numFmt numFmtId="192" formatCode="#,##0.000_ ;\-#,##0.000\ "/>
    <numFmt numFmtId="193" formatCode="#,##0.00\ &quot;?&quot;"/>
    <numFmt numFmtId="194" formatCode="#,##0.00\ _₫"/>
    <numFmt numFmtId="195" formatCode="#,##0.0000;[Red]#,##0.0000"/>
  </numFmts>
  <fonts count="70">
    <font>
      <sz val="10"/>
      <name val="Arial"/>
      <family val="0"/>
    </font>
    <font>
      <sz val="10"/>
      <name val="Times New Roman"/>
      <family val="1"/>
    </font>
    <font>
      <sz val="11"/>
      <name val=".VnTime"/>
      <family val="2"/>
    </font>
    <font>
      <sz val="11"/>
      <color indexed="8"/>
      <name val="Calibri"/>
      <family val="2"/>
    </font>
    <font>
      <sz val="11"/>
      <name val="UVnTime"/>
      <family val="2"/>
    </font>
    <font>
      <sz val="9"/>
      <name val="Arial"/>
      <family val="2"/>
    </font>
    <font>
      <sz val="12"/>
      <color indexed="8"/>
      <name val="Times New Roman"/>
      <family val="2"/>
    </font>
    <font>
      <sz val="12"/>
      <name val="Arial"/>
      <family val="2"/>
    </font>
    <font>
      <sz val="12"/>
      <name val=".VnTime"/>
      <family val="2"/>
    </font>
    <font>
      <b/>
      <sz val="10"/>
      <name val="Times New Roman"/>
      <family val="1"/>
    </font>
    <font>
      <i/>
      <sz val="13"/>
      <name val="Times New Roman"/>
      <family val="1"/>
    </font>
    <font>
      <b/>
      <sz val="10"/>
      <name val="Arial"/>
      <family val="2"/>
    </font>
    <font>
      <sz val="10"/>
      <color indexed="8"/>
      <name val="Arial"/>
      <family val="2"/>
    </font>
    <font>
      <u val="single"/>
      <sz val="7.5"/>
      <color indexed="36"/>
      <name val="Arial"/>
      <family val="2"/>
    </font>
    <font>
      <u val="single"/>
      <sz val="7.5"/>
      <color indexed="12"/>
      <name val="Arial"/>
      <family val="2"/>
    </font>
    <font>
      <i/>
      <sz val="10"/>
      <name val="VNI-Aptima"/>
      <family val="0"/>
    </font>
    <font>
      <sz val="10"/>
      <name val="VNI-Aptima"/>
      <family val="0"/>
    </font>
    <font>
      <sz val="12"/>
      <name val="VNI-Times"/>
      <family val="0"/>
    </font>
    <font>
      <sz val="13"/>
      <name val=".VnTime"/>
      <family val="2"/>
    </font>
    <font>
      <i/>
      <sz val="10"/>
      <name val="Times New Roman"/>
      <family val="1"/>
    </font>
    <font>
      <sz val="13"/>
      <name val="Times New Roman"/>
      <family val="1"/>
    </font>
    <font>
      <b/>
      <sz val="13"/>
      <name val="Times New Roman"/>
      <family val="1"/>
    </font>
    <font>
      <i/>
      <sz val="12"/>
      <name val="Times New Roman"/>
      <family val="1"/>
    </font>
    <font>
      <sz val="10"/>
      <color indexed="8"/>
      <name val="Times New Roman"/>
      <family val="1"/>
    </font>
    <font>
      <sz val="9"/>
      <name val="Tahoma"/>
      <family val="2"/>
    </font>
    <font>
      <b/>
      <sz val="9"/>
      <name val="Tahoma"/>
      <family val="2"/>
    </font>
    <font>
      <sz val="10"/>
      <color indexed="10"/>
      <name val="Times New Roman"/>
      <family val="1"/>
    </font>
    <font>
      <b/>
      <sz val="10"/>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3"/>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149">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6"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48" fillId="0" borderId="0">
      <alignment/>
      <protection/>
    </xf>
    <xf numFmtId="0" fontId="4"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3" fillId="0" borderId="0">
      <alignment/>
      <protection/>
    </xf>
    <xf numFmtId="0" fontId="4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18" fillId="0" borderId="0">
      <alignment/>
      <protection/>
    </xf>
    <xf numFmtId="0" fontId="2"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8">
    <xf numFmtId="0" fontId="0" fillId="0" borderId="0" xfId="0" applyAlignment="1">
      <alignment/>
    </xf>
    <xf numFmtId="2" fontId="1" fillId="0" borderId="0" xfId="0" applyNumberFormat="1" applyFont="1" applyFill="1" applyBorder="1" applyAlignment="1">
      <alignment horizontal="left" vertical="center" wrapText="1"/>
    </xf>
    <xf numFmtId="0" fontId="9" fillId="0" borderId="0" xfId="0" applyFont="1" applyFill="1" applyAlignment="1">
      <alignment vertical="center" wrapText="1"/>
    </xf>
    <xf numFmtId="0" fontId="9" fillId="0" borderId="10" xfId="0" applyFont="1" applyFill="1" applyBorder="1" applyAlignment="1">
      <alignment horizontal="left" vertical="center" wrapText="1"/>
    </xf>
    <xf numFmtId="4" fontId="9" fillId="0" borderId="10" xfId="0" applyNumberFormat="1" applyFont="1" applyFill="1" applyBorder="1" applyAlignment="1">
      <alignment horizontal="center" vertical="center" wrapText="1"/>
    </xf>
    <xf numFmtId="2" fontId="9"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right" vertical="center" wrapText="1"/>
    </xf>
    <xf numFmtId="0" fontId="20"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right" vertical="center" wrapText="1"/>
    </xf>
    <xf numFmtId="0" fontId="20" fillId="0" borderId="0" xfId="0" applyFont="1" applyFill="1" applyAlignment="1">
      <alignment horizontal="center" vertical="center" wrapText="1"/>
    </xf>
    <xf numFmtId="0" fontId="1" fillId="0" borderId="0" xfId="0" applyFont="1" applyFill="1" applyAlignment="1">
      <alignment horizontal="center" vertical="center" wrapText="1"/>
    </xf>
    <xf numFmtId="0" fontId="26" fillId="0" borderId="0" xfId="0" applyFont="1" applyFill="1" applyAlignment="1">
      <alignment vertical="center" wrapText="1"/>
    </xf>
    <xf numFmtId="43" fontId="9" fillId="0" borderId="10" xfId="42" applyFont="1" applyFill="1" applyBorder="1" applyAlignment="1">
      <alignment horizontal="right" vertical="center" wrapText="1"/>
    </xf>
    <xf numFmtId="43" fontId="27" fillId="0" borderId="10" xfId="42" applyFont="1" applyFill="1" applyBorder="1" applyAlignment="1">
      <alignment horizontal="right" vertical="center" wrapText="1"/>
    </xf>
    <xf numFmtId="43" fontId="1" fillId="0" borderId="10" xfId="42" applyFont="1" applyFill="1" applyBorder="1" applyAlignment="1">
      <alignment horizontal="right" vertical="center" wrapText="1"/>
    </xf>
    <xf numFmtId="43" fontId="1" fillId="0" borderId="10" xfId="42" applyNumberFormat="1" applyFont="1" applyFill="1" applyBorder="1" applyAlignment="1">
      <alignment horizontal="right" vertical="center" wrapText="1"/>
    </xf>
    <xf numFmtId="0" fontId="22" fillId="0" borderId="0" xfId="0" applyFont="1" applyFill="1" applyBorder="1" applyAlignment="1">
      <alignment horizontal="right" vertical="center" wrapText="1"/>
    </xf>
    <xf numFmtId="4" fontId="27" fillId="0" borderId="10" xfId="52" applyNumberFormat="1" applyFont="1" applyFill="1" applyBorder="1" applyAlignment="1">
      <alignment horizontal="right" vertical="center" wrapText="1"/>
    </xf>
    <xf numFmtId="4" fontId="27" fillId="32" borderId="10" xfId="0" applyNumberFormat="1" applyFont="1" applyFill="1" applyBorder="1" applyAlignment="1">
      <alignment horizontal="right" vertical="center" wrapText="1"/>
    </xf>
    <xf numFmtId="2" fontId="27" fillId="0" borderId="10" xfId="42" applyNumberFormat="1" applyFont="1" applyFill="1" applyBorder="1" applyAlignment="1">
      <alignment horizontal="right" vertical="center" wrapText="1"/>
    </xf>
    <xf numFmtId="174" fontId="27" fillId="0" borderId="10" xfId="44" applyNumberFormat="1" applyFont="1" applyFill="1" applyBorder="1" applyAlignment="1">
      <alignment horizontal="right" vertical="center" wrapText="1"/>
    </xf>
    <xf numFmtId="180" fontId="27" fillId="0" borderId="10" xfId="42" applyNumberFormat="1" applyFont="1" applyFill="1" applyBorder="1" applyAlignment="1">
      <alignment horizontal="right" vertical="center" wrapText="1"/>
    </xf>
    <xf numFmtId="181" fontId="27" fillId="0" borderId="10" xfId="44" applyNumberFormat="1" applyFont="1" applyFill="1" applyBorder="1" applyAlignment="1">
      <alignment horizontal="right" vertical="center" wrapText="1"/>
    </xf>
    <xf numFmtId="43" fontId="27" fillId="32" borderId="10" xfId="42" applyFont="1" applyFill="1" applyBorder="1" applyAlignment="1">
      <alignment horizontal="right" vertical="center" wrapText="1"/>
    </xf>
    <xf numFmtId="181" fontId="1" fillId="0" borderId="10" xfId="42" applyNumberFormat="1" applyFont="1" applyFill="1" applyBorder="1" applyAlignment="1">
      <alignment horizontal="right" vertical="center" wrapText="1"/>
    </xf>
    <xf numFmtId="183" fontId="9" fillId="0" borderId="10" xfId="42" applyNumberFormat="1" applyFont="1" applyFill="1" applyBorder="1" applyAlignment="1">
      <alignment horizontal="right" vertical="center" wrapText="1"/>
    </xf>
    <xf numFmtId="4" fontId="1" fillId="0" borderId="10" xfId="95" applyNumberFormat="1" applyFont="1" applyFill="1" applyBorder="1" applyAlignment="1">
      <alignment horizontal="right" vertical="center" wrapText="1"/>
      <protection/>
    </xf>
    <xf numFmtId="4" fontId="1" fillId="0" borderId="10" xfId="0" applyNumberFormat="1" applyFont="1" applyFill="1" applyBorder="1" applyAlignment="1">
      <alignment horizontal="right" vertical="center" wrapText="1"/>
    </xf>
    <xf numFmtId="174" fontId="1" fillId="0" borderId="10" xfId="44" applyNumberFormat="1" applyFont="1" applyFill="1" applyBorder="1" applyAlignment="1">
      <alignment horizontal="right" vertical="center" wrapText="1"/>
    </xf>
    <xf numFmtId="0" fontId="1" fillId="0" borderId="10" xfId="0" applyFont="1" applyFill="1" applyBorder="1" applyAlignment="1">
      <alignment horizontal="right" vertical="center" wrapText="1"/>
    </xf>
    <xf numFmtId="43" fontId="27" fillId="0" borderId="10" xfId="42" applyNumberFormat="1" applyFont="1" applyFill="1" applyBorder="1" applyAlignment="1">
      <alignment horizontal="right" vertical="center" wrapText="1"/>
    </xf>
    <xf numFmtId="4" fontId="9" fillId="0" borderId="10" xfId="0" applyNumberFormat="1" applyFont="1" applyFill="1" applyBorder="1" applyAlignment="1">
      <alignment horizontal="left" vertical="center" wrapText="1"/>
    </xf>
    <xf numFmtId="181" fontId="9" fillId="0" borderId="10" xfId="42" applyNumberFormat="1" applyFont="1" applyFill="1" applyBorder="1" applyAlignment="1">
      <alignment horizontal="right" vertical="center" wrapText="1"/>
    </xf>
    <xf numFmtId="0" fontId="26" fillId="0" borderId="10" xfId="0" applyFont="1" applyFill="1" applyBorder="1" applyAlignment="1">
      <alignment horizontal="right" vertical="center" wrapText="1"/>
    </xf>
    <xf numFmtId="4" fontId="1" fillId="0" borderId="10" xfId="52" applyNumberFormat="1" applyFont="1" applyFill="1" applyBorder="1" applyAlignment="1">
      <alignment horizontal="right" vertical="center"/>
    </xf>
    <xf numFmtId="4" fontId="1" fillId="0" borderId="10" xfId="52" applyNumberFormat="1" applyFont="1" applyFill="1" applyBorder="1" applyAlignment="1">
      <alignment horizontal="right" vertical="center" wrapText="1"/>
    </xf>
    <xf numFmtId="43" fontId="9" fillId="0" borderId="10" xfId="42" applyNumberFormat="1" applyFont="1" applyFill="1" applyBorder="1" applyAlignment="1">
      <alignment horizontal="right" vertical="center" wrapText="1"/>
    </xf>
    <xf numFmtId="191" fontId="1" fillId="0" borderId="10" xfId="89" applyNumberFormat="1" applyFont="1" applyFill="1" applyBorder="1" applyAlignment="1">
      <alignment horizontal="right" vertical="center" wrapText="1"/>
      <protection/>
    </xf>
    <xf numFmtId="0" fontId="26" fillId="33" borderId="0" xfId="0" applyFont="1" applyFill="1" applyAlignment="1">
      <alignment vertical="center" wrapText="1"/>
    </xf>
    <xf numFmtId="4" fontId="1" fillId="0" borderId="10" xfId="83" applyNumberFormat="1" applyFont="1" applyFill="1" applyBorder="1" applyAlignment="1">
      <alignment horizontal="right" vertical="center" wrapText="1"/>
      <protection/>
    </xf>
    <xf numFmtId="4" fontId="1" fillId="0" borderId="10" xfId="83" applyNumberFormat="1" applyFont="1" applyFill="1" applyBorder="1" applyAlignment="1" quotePrefix="1">
      <alignment horizontal="right" vertical="center" wrapText="1"/>
      <protection/>
    </xf>
    <xf numFmtId="2" fontId="1" fillId="0" borderId="10" xfId="83" applyNumberFormat="1" applyFont="1" applyFill="1" applyBorder="1" applyAlignment="1">
      <alignment horizontal="right" vertical="center"/>
      <protection/>
    </xf>
    <xf numFmtId="2" fontId="1" fillId="0" borderId="10" xfId="138" applyNumberFormat="1" applyFont="1" applyFill="1" applyBorder="1" applyAlignment="1">
      <alignment horizontal="right" vertical="center" wrapText="1"/>
      <protection/>
    </xf>
    <xf numFmtId="0" fontId="1" fillId="33" borderId="0" xfId="0" applyFont="1" applyFill="1" applyAlignment="1">
      <alignment vertical="center" wrapText="1"/>
    </xf>
    <xf numFmtId="43" fontId="1" fillId="0" borderId="10" xfId="42" applyFont="1" applyBorder="1" applyAlignment="1">
      <alignment horizontal="right" vertical="center" wrapText="1"/>
    </xf>
    <xf numFmtId="2" fontId="26" fillId="0" borderId="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1" fillId="34" borderId="0" xfId="0" applyFont="1" applyFill="1" applyAlignment="1">
      <alignment vertical="center" wrapText="1"/>
    </xf>
    <xf numFmtId="0" fontId="67" fillId="34" borderId="0" xfId="0" applyFont="1" applyFill="1" applyAlignment="1">
      <alignment horizontal="center" vertical="center" wrapText="1"/>
    </xf>
    <xf numFmtId="43" fontId="23" fillId="32" borderId="10" xfId="42" applyFont="1" applyFill="1" applyBorder="1" applyAlignment="1">
      <alignment horizontal="right" vertical="center" wrapText="1"/>
    </xf>
    <xf numFmtId="43" fontId="23" fillId="0" borderId="10" xfId="42" applyFont="1" applyBorder="1" applyAlignment="1">
      <alignment horizontal="right" vertical="center" wrapText="1"/>
    </xf>
    <xf numFmtId="4" fontId="23" fillId="32" borderId="10" xfId="136" applyNumberFormat="1" applyFont="1" applyFill="1" applyBorder="1" applyAlignment="1">
      <alignment horizontal="right" vertical="center" wrapText="1"/>
      <protection/>
    </xf>
    <xf numFmtId="4" fontId="23" fillId="0" borderId="10" xfId="0" applyNumberFormat="1" applyFont="1" applyBorder="1" applyAlignment="1">
      <alignment horizontal="right" vertical="center" wrapText="1"/>
    </xf>
    <xf numFmtId="0" fontId="67" fillId="0" borderId="0" xfId="0" applyFont="1" applyFill="1" applyAlignment="1">
      <alignment horizontal="center" vertical="center" wrapText="1"/>
    </xf>
    <xf numFmtId="4" fontId="23" fillId="32" borderId="10" xfId="0" applyNumberFormat="1" applyFont="1" applyFill="1" applyBorder="1" applyAlignment="1">
      <alignment horizontal="right" vertical="center" wrapText="1"/>
    </xf>
    <xf numFmtId="43" fontId="23" fillId="32" borderId="10" xfId="0" applyNumberFormat="1" applyFont="1" applyFill="1" applyBorder="1" applyAlignment="1">
      <alignment horizontal="right" vertical="center" wrapText="1"/>
    </xf>
    <xf numFmtId="183" fontId="23" fillId="0" borderId="10" xfId="44" applyNumberFormat="1" applyFont="1" applyFill="1" applyBorder="1" applyAlignment="1">
      <alignment horizontal="right" vertical="center" wrapText="1"/>
    </xf>
    <xf numFmtId="181" fontId="23" fillId="0" borderId="10" xfId="44" applyNumberFormat="1" applyFont="1" applyFill="1" applyBorder="1" applyAlignment="1">
      <alignment horizontal="right" vertical="center" wrapText="1"/>
    </xf>
    <xf numFmtId="174" fontId="23" fillId="0" borderId="10" xfId="44" applyNumberFormat="1" applyFont="1" applyFill="1" applyBorder="1" applyAlignment="1">
      <alignment horizontal="right" vertical="center" wrapText="1"/>
    </xf>
    <xf numFmtId="43" fontId="23" fillId="0" borderId="10" xfId="42" applyNumberFormat="1" applyFont="1" applyFill="1" applyBorder="1" applyAlignment="1">
      <alignment horizontal="right" vertical="center" wrapText="1"/>
    </xf>
    <xf numFmtId="2" fontId="23" fillId="0" borderId="10" xfId="42" applyNumberFormat="1" applyFont="1" applyFill="1" applyBorder="1" applyAlignment="1">
      <alignment horizontal="right" vertical="center" wrapText="1"/>
    </xf>
    <xf numFmtId="176" fontId="23" fillId="0" borderId="10" xfId="42" applyNumberFormat="1" applyFont="1" applyFill="1" applyBorder="1" applyAlignment="1">
      <alignment horizontal="right" vertical="center" wrapText="1"/>
    </xf>
    <xf numFmtId="175" fontId="1" fillId="0" borderId="10" xfId="0" applyNumberFormat="1" applyFont="1" applyBorder="1" applyAlignment="1">
      <alignment horizontal="right" vertical="center" wrapText="1"/>
    </xf>
    <xf numFmtId="4" fontId="1" fillId="0" borderId="10" xfId="0" applyNumberFormat="1" applyFont="1" applyBorder="1" applyAlignment="1">
      <alignment horizontal="right" vertical="center" wrapText="1"/>
    </xf>
    <xf numFmtId="43" fontId="1" fillId="0" borderId="10" xfId="68"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10" xfId="0" applyFont="1" applyBorder="1" applyAlignment="1">
      <alignment horizontal="right" vertical="center"/>
    </xf>
    <xf numFmtId="0" fontId="1" fillId="0" borderId="0" xfId="0" applyFont="1" applyAlignment="1">
      <alignment vertical="center" wrapText="1"/>
    </xf>
    <xf numFmtId="181" fontId="23" fillId="0" borderId="10" xfId="0" applyNumberFormat="1" applyFont="1" applyBorder="1" applyAlignment="1">
      <alignment horizontal="right" vertical="center" wrapText="1"/>
    </xf>
    <xf numFmtId="2" fontId="1" fillId="32" borderId="10" xfId="60" applyNumberFormat="1" applyFont="1" applyFill="1" applyBorder="1" applyAlignment="1">
      <alignment horizontal="right" vertical="center" wrapText="1"/>
    </xf>
    <xf numFmtId="2" fontId="1" fillId="32" borderId="10" xfId="89" applyNumberFormat="1" applyFont="1" applyFill="1" applyBorder="1" applyAlignment="1">
      <alignment horizontal="right" vertical="center" wrapText="1"/>
      <protection/>
    </xf>
    <xf numFmtId="4" fontId="1" fillId="35" borderId="10" xfId="0" applyNumberFormat="1" applyFont="1" applyFill="1" applyBorder="1" applyAlignment="1">
      <alignment horizontal="right" vertical="center" wrapText="1"/>
    </xf>
    <xf numFmtId="4" fontId="1" fillId="35" borderId="10" xfId="42" applyNumberFormat="1" applyFont="1" applyFill="1" applyBorder="1" applyAlignment="1">
      <alignment horizontal="right" vertical="center" wrapText="1"/>
    </xf>
    <xf numFmtId="194" fontId="68" fillId="36" borderId="10" xfId="0" applyNumberFormat="1" applyFont="1" applyFill="1" applyBorder="1" applyAlignment="1">
      <alignment horizontal="right" vertical="center" wrapText="1"/>
    </xf>
    <xf numFmtId="4" fontId="1" fillId="36" borderId="10" xfId="0" applyNumberFormat="1" applyFont="1" applyFill="1" applyBorder="1" applyAlignment="1">
      <alignment horizontal="right" vertical="center" wrapText="1"/>
    </xf>
    <xf numFmtId="194" fontId="68" fillId="36" borderId="10" xfId="0" applyNumberFormat="1" applyFont="1" applyFill="1" applyBorder="1" applyAlignment="1">
      <alignment horizontal="right" vertical="center"/>
    </xf>
    <xf numFmtId="4" fontId="68" fillId="36" borderId="10" xfId="0" applyNumberFormat="1" applyFont="1" applyFill="1" applyBorder="1" applyAlignment="1">
      <alignment horizontal="right" vertical="center" wrapText="1"/>
    </xf>
    <xf numFmtId="4" fontId="1" fillId="36" borderId="10" xfId="0" applyNumberFormat="1" applyFont="1" applyFill="1" applyBorder="1" applyAlignment="1">
      <alignment horizontal="right" vertical="center"/>
    </xf>
    <xf numFmtId="2" fontId="1" fillId="36" borderId="10" xfId="0" applyNumberFormat="1" applyFont="1" applyFill="1" applyBorder="1" applyAlignment="1">
      <alignment horizontal="right" vertical="center"/>
    </xf>
    <xf numFmtId="181" fontId="23" fillId="32" borderId="10" xfId="0" applyNumberFormat="1" applyFont="1" applyFill="1" applyBorder="1" applyAlignment="1">
      <alignment horizontal="right" vertical="center" wrapText="1"/>
    </xf>
    <xf numFmtId="181" fontId="1" fillId="0" borderId="10" xfId="83" applyNumberFormat="1" applyFont="1" applyFill="1" applyBorder="1" applyAlignment="1">
      <alignment horizontal="right" vertical="center" wrapText="1"/>
      <protection/>
    </xf>
    <xf numFmtId="181" fontId="27" fillId="32" borderId="10" xfId="0" applyNumberFormat="1" applyFont="1" applyFill="1" applyBorder="1" applyAlignment="1">
      <alignment horizontal="right" vertical="center" wrapText="1"/>
    </xf>
    <xf numFmtId="181" fontId="27" fillId="32" borderId="10" xfId="42" applyNumberFormat="1" applyFont="1" applyFill="1" applyBorder="1" applyAlignment="1">
      <alignment horizontal="right" vertical="center" wrapText="1"/>
    </xf>
    <xf numFmtId="4" fontId="23" fillId="0" borderId="10" xfId="83" applyNumberFormat="1" applyFont="1" applyBorder="1" applyAlignment="1">
      <alignment horizontal="right" vertical="center" wrapText="1"/>
      <protection/>
    </xf>
    <xf numFmtId="43" fontId="23" fillId="0" borderId="10" xfId="50" applyFont="1" applyFill="1" applyBorder="1" applyAlignment="1">
      <alignment horizontal="right" vertical="center" wrapText="1"/>
    </xf>
    <xf numFmtId="43" fontId="1" fillId="0" borderId="10" xfId="50" applyFont="1" applyFill="1" applyBorder="1" applyAlignment="1">
      <alignment horizontal="right" vertical="center" wrapText="1"/>
    </xf>
    <xf numFmtId="2" fontId="1" fillId="0" borderId="10" xfId="0" applyNumberFormat="1" applyFont="1" applyBorder="1" applyAlignment="1">
      <alignment horizontal="right" vertical="center" wrapText="1"/>
    </xf>
    <xf numFmtId="4" fontId="1" fillId="0" borderId="10" xfId="141" applyNumberFormat="1" applyFont="1" applyBorder="1" applyAlignment="1">
      <alignment horizontal="right" vertical="center" wrapText="1"/>
      <protection/>
    </xf>
    <xf numFmtId="43" fontId="1" fillId="0" borderId="10" xfId="68" applyFont="1" applyFill="1" applyBorder="1" applyAlignment="1" applyProtection="1">
      <alignment horizontal="right" vertical="center" wrapText="1"/>
      <protection/>
    </xf>
    <xf numFmtId="43" fontId="1" fillId="0" borderId="10" xfId="68" applyNumberFormat="1" applyFont="1" applyFill="1" applyBorder="1" applyAlignment="1">
      <alignment horizontal="right" vertical="center" wrapText="1"/>
    </xf>
    <xf numFmtId="43" fontId="1" fillId="0" borderId="10" xfId="0" applyNumberFormat="1" applyFont="1" applyBorder="1" applyAlignment="1">
      <alignment horizontal="right" vertical="center" wrapText="1"/>
    </xf>
    <xf numFmtId="4" fontId="23" fillId="0" borderId="10" xfId="42" applyNumberFormat="1" applyFont="1" applyFill="1" applyBorder="1" applyAlignment="1">
      <alignment horizontal="right" vertical="center" wrapText="1"/>
    </xf>
    <xf numFmtId="43" fontId="1" fillId="0" borderId="10" xfId="0" applyNumberFormat="1" applyFont="1" applyBorder="1" applyAlignment="1">
      <alignment horizontal="right" vertical="center"/>
    </xf>
    <xf numFmtId="180" fontId="1" fillId="0" borderId="10" xfId="0" applyNumberFormat="1" applyFont="1" applyBorder="1" applyAlignment="1">
      <alignment horizontal="right" vertical="center" wrapText="1"/>
    </xf>
    <xf numFmtId="0" fontId="1" fillId="0" borderId="10" xfId="0" applyFont="1" applyFill="1" applyBorder="1" applyAlignment="1">
      <alignment horizontal="right" vertical="center"/>
    </xf>
    <xf numFmtId="43" fontId="1" fillId="0" borderId="10" xfId="50" applyNumberFormat="1" applyFont="1" applyFill="1" applyBorder="1" applyAlignment="1">
      <alignment horizontal="right" vertical="center" wrapText="1"/>
    </xf>
    <xf numFmtId="187" fontId="1" fillId="0" borderId="10" xfId="50" applyNumberFormat="1" applyFont="1" applyFill="1" applyBorder="1" applyAlignment="1">
      <alignment horizontal="right" vertical="center" wrapText="1"/>
    </xf>
    <xf numFmtId="2" fontId="26" fillId="33" borderId="0" xfId="0" applyNumberFormat="1" applyFont="1" applyFill="1" applyBorder="1" applyAlignment="1">
      <alignment vertical="center" wrapText="1"/>
    </xf>
    <xf numFmtId="0" fontId="46" fillId="34" borderId="0" xfId="0" applyFont="1" applyFill="1" applyAlignment="1">
      <alignment/>
    </xf>
    <xf numFmtId="0" fontId="47" fillId="34" borderId="0" xfId="0" applyFont="1" applyFill="1" applyBorder="1" applyAlignment="1">
      <alignment/>
    </xf>
    <xf numFmtId="43" fontId="1" fillId="0" borderId="10" xfId="0" applyNumberFormat="1" applyFont="1" applyFill="1" applyBorder="1" applyAlignment="1">
      <alignment horizontal="right" vertical="center" wrapText="1"/>
    </xf>
    <xf numFmtId="176" fontId="1" fillId="0" borderId="10" xfId="0" applyNumberFormat="1" applyFont="1" applyFill="1" applyBorder="1" applyAlignment="1">
      <alignment horizontal="right" vertical="center" wrapText="1"/>
    </xf>
    <xf numFmtId="175" fontId="1" fillId="0" borderId="10"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2" fontId="1" fillId="0" borderId="10" xfId="42" applyNumberFormat="1" applyFont="1" applyFill="1" applyBorder="1" applyAlignment="1">
      <alignment horizontal="right" vertical="center" wrapText="1"/>
    </xf>
    <xf numFmtId="4" fontId="68" fillId="0" borderId="10" xfId="95" applyNumberFormat="1" applyFont="1" applyFill="1" applyBorder="1" applyAlignment="1">
      <alignment horizontal="right" vertical="center" wrapText="1"/>
      <protection/>
    </xf>
    <xf numFmtId="4" fontId="68" fillId="0" borderId="10" xfId="0" applyNumberFormat="1" applyFont="1" applyFill="1" applyBorder="1" applyAlignment="1">
      <alignment horizontal="right" vertical="center" wrapText="1"/>
    </xf>
    <xf numFmtId="0" fontId="68" fillId="0" borderId="10" xfId="0" applyFont="1" applyFill="1" applyBorder="1" applyAlignment="1">
      <alignment horizontal="right" vertical="center" wrapText="1"/>
    </xf>
    <xf numFmtId="174" fontId="68" fillId="0" borderId="10" xfId="44" applyNumberFormat="1" applyFont="1" applyFill="1" applyBorder="1" applyAlignment="1">
      <alignment horizontal="right" vertical="center" wrapText="1"/>
    </xf>
    <xf numFmtId="43" fontId="68" fillId="0" borderId="10" xfId="42" applyFont="1" applyFill="1" applyBorder="1" applyAlignment="1">
      <alignment horizontal="right" vertical="center" wrapText="1"/>
    </xf>
    <xf numFmtId="4" fontId="68" fillId="32" borderId="10" xfId="83" applyNumberFormat="1" applyFont="1" applyFill="1" applyBorder="1" applyAlignment="1">
      <alignment horizontal="right" vertical="center" wrapText="1"/>
      <protection/>
    </xf>
    <xf numFmtId="4" fontId="68" fillId="32" borderId="10" xfId="83" applyNumberFormat="1" applyFont="1" applyFill="1" applyBorder="1" applyAlignment="1" quotePrefix="1">
      <alignment horizontal="right" vertical="center" wrapText="1"/>
      <protection/>
    </xf>
    <xf numFmtId="43" fontId="1" fillId="0" borderId="10" xfId="52" applyNumberFormat="1" applyFont="1" applyFill="1" applyBorder="1" applyAlignment="1" applyProtection="1">
      <alignment horizontal="right" vertical="center" wrapText="1"/>
      <protection locked="0"/>
    </xf>
    <xf numFmtId="4" fontId="1" fillId="0" borderId="10" xfId="46" applyNumberFormat="1" applyFont="1" applyFill="1" applyBorder="1" applyAlignment="1">
      <alignment horizontal="right" vertical="center" wrapText="1"/>
    </xf>
    <xf numFmtId="43" fontId="1" fillId="0" borderId="10" xfId="52" applyNumberFormat="1" applyFont="1" applyFill="1" applyBorder="1" applyAlignment="1">
      <alignment horizontal="right" vertical="center" wrapText="1"/>
    </xf>
    <xf numFmtId="0" fontId="9" fillId="0" borderId="10" xfId="0" applyNumberFormat="1" applyFont="1" applyFill="1" applyBorder="1" applyAlignment="1">
      <alignment horizontal="justify" vertical="center" wrapText="1"/>
    </xf>
    <xf numFmtId="0" fontId="9" fillId="0" borderId="10" xfId="142" applyFont="1" applyFill="1" applyBorder="1" applyAlignment="1">
      <alignment horizontal="justify" vertical="center" wrapText="1"/>
      <protection/>
    </xf>
    <xf numFmtId="2" fontId="9" fillId="0" borderId="10" xfId="0" applyNumberFormat="1" applyFont="1" applyFill="1" applyBorder="1" applyAlignment="1">
      <alignment horizontal="justify" vertical="center" wrapText="1"/>
    </xf>
    <xf numFmtId="43" fontId="9" fillId="0" borderId="10" xfId="42"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68" fillId="0" borderId="10" xfId="0" applyFont="1" applyBorder="1" applyAlignment="1">
      <alignment horizontal="justify" vertical="center" wrapText="1"/>
    </xf>
    <xf numFmtId="0" fontId="68" fillId="0" borderId="10" xfId="0" applyFont="1" applyFill="1" applyBorder="1" applyAlignment="1">
      <alignment horizontal="justify" vertical="center" wrapText="1"/>
    </xf>
    <xf numFmtId="0" fontId="68" fillId="0" borderId="10" xfId="83" applyFont="1" applyBorder="1" applyAlignment="1">
      <alignment horizontal="justify" vertical="center" wrapText="1"/>
      <protection/>
    </xf>
    <xf numFmtId="0" fontId="68" fillId="0" borderId="10" xfId="141" applyFont="1" applyBorder="1" applyAlignment="1">
      <alignment horizontal="justify" vertical="center" wrapText="1"/>
      <protection/>
    </xf>
    <xf numFmtId="0" fontId="68" fillId="0" borderId="10" xfId="141" applyFont="1" applyFill="1" applyBorder="1" applyAlignment="1">
      <alignment horizontal="justify" vertical="center" wrapText="1"/>
      <protection/>
    </xf>
    <xf numFmtId="0" fontId="68" fillId="32" borderId="10" xfId="0" applyFont="1" applyFill="1" applyBorder="1" applyAlignment="1">
      <alignment horizontal="justify" vertical="center" wrapText="1"/>
    </xf>
    <xf numFmtId="185" fontId="68" fillId="0" borderId="10" xfId="45" applyNumberFormat="1" applyFont="1" applyFill="1" applyBorder="1" applyAlignment="1">
      <alignment horizontal="justify" vertical="center" wrapText="1"/>
    </xf>
    <xf numFmtId="0" fontId="1" fillId="0" borderId="10" xfId="141" applyFont="1" applyFill="1" applyBorder="1" applyAlignment="1">
      <alignment horizontal="justify" vertical="center" wrapText="1"/>
      <protection/>
    </xf>
    <xf numFmtId="0" fontId="1" fillId="0" borderId="10" xfId="0" applyFont="1" applyFill="1" applyBorder="1" applyAlignment="1">
      <alignment horizontal="justify" vertical="center" wrapText="1"/>
    </xf>
    <xf numFmtId="0" fontId="1" fillId="0" borderId="10" xfId="83" applyFont="1" applyFill="1" applyBorder="1" applyAlignment="1">
      <alignment horizontal="justify" vertical="center" wrapText="1"/>
      <protection/>
    </xf>
    <xf numFmtId="4" fontId="1" fillId="0" borderId="10" xfId="83" applyNumberFormat="1" applyFont="1" applyFill="1" applyBorder="1" applyAlignment="1">
      <alignment horizontal="justify" vertical="center" wrapText="1"/>
      <protection/>
    </xf>
    <xf numFmtId="0" fontId="1" fillId="0" borderId="10" xfId="0" applyFont="1" applyBorder="1" applyAlignment="1">
      <alignment horizontal="justify" vertical="center" wrapText="1"/>
    </xf>
    <xf numFmtId="0" fontId="1" fillId="0" borderId="10" xfId="83" applyFont="1" applyBorder="1" applyAlignment="1">
      <alignment horizontal="justify" vertical="center" wrapText="1"/>
      <protection/>
    </xf>
    <xf numFmtId="0" fontId="68" fillId="32" borderId="10" xfId="111" applyFont="1" applyFill="1" applyBorder="1" applyAlignment="1">
      <alignment horizontal="justify" vertical="center" wrapText="1"/>
      <protection/>
    </xf>
    <xf numFmtId="0" fontId="1" fillId="0" borderId="10" xfId="111" applyNumberFormat="1" applyFont="1" applyFill="1" applyBorder="1" applyAlignment="1">
      <alignment horizontal="justify" vertical="center" wrapText="1"/>
      <protection/>
    </xf>
    <xf numFmtId="0" fontId="1" fillId="0" borderId="10" xfId="100" applyFont="1" applyFill="1" applyBorder="1" applyAlignment="1">
      <alignment horizontal="justify" vertical="center" wrapText="1"/>
      <protection/>
    </xf>
    <xf numFmtId="0" fontId="1" fillId="36" borderId="10" xfId="0" applyFont="1" applyFill="1" applyBorder="1" applyAlignment="1">
      <alignment horizontal="justify" vertical="center" wrapText="1"/>
    </xf>
    <xf numFmtId="177" fontId="9" fillId="0" borderId="10" xfId="0" applyNumberFormat="1" applyFont="1" applyFill="1" applyBorder="1" applyAlignment="1">
      <alignment horizontal="justify" vertical="center" wrapText="1"/>
    </xf>
    <xf numFmtId="4" fontId="1" fillId="32" borderId="10" xfId="141" applyNumberFormat="1" applyFont="1" applyFill="1" applyBorder="1" applyAlignment="1">
      <alignment horizontal="justify" vertical="center" wrapText="1"/>
      <protection/>
    </xf>
    <xf numFmtId="4" fontId="1" fillId="0" borderId="10" xfId="141" applyNumberFormat="1" applyFont="1" applyFill="1" applyBorder="1" applyAlignment="1">
      <alignment horizontal="justify" vertical="center" wrapText="1"/>
      <protection/>
    </xf>
    <xf numFmtId="4" fontId="1" fillId="32" borderId="10" xfId="0" applyNumberFormat="1" applyFont="1" applyFill="1" applyBorder="1" applyAlignment="1">
      <alignment horizontal="justify" vertical="center" wrapText="1"/>
    </xf>
    <xf numFmtId="0" fontId="1" fillId="0" borderId="10" xfId="141" applyFont="1" applyBorder="1" applyAlignment="1">
      <alignment horizontal="justify" vertical="center" wrapText="1"/>
      <protection/>
    </xf>
    <xf numFmtId="43" fontId="1" fillId="0" borderId="10" xfId="50" applyNumberFormat="1" applyFont="1" applyFill="1" applyBorder="1" applyAlignment="1">
      <alignment horizontal="justify" vertical="center" wrapText="1"/>
    </xf>
    <xf numFmtId="49" fontId="1" fillId="0" borderId="10" xfId="50" applyNumberFormat="1" applyFont="1" applyFill="1" applyBorder="1" applyAlignment="1">
      <alignment horizontal="justify" vertical="center" wrapText="1"/>
    </xf>
    <xf numFmtId="0" fontId="1" fillId="0" borderId="10" xfId="136" applyFont="1" applyFill="1" applyBorder="1" applyAlignment="1">
      <alignment horizontal="justify" vertical="center" wrapText="1"/>
      <protection/>
    </xf>
    <xf numFmtId="0" fontId="23" fillId="32" borderId="10" xfId="0" applyFont="1" applyFill="1" applyBorder="1" applyAlignment="1">
      <alignment horizontal="justify" vertical="center" wrapText="1"/>
    </xf>
    <xf numFmtId="4" fontId="23" fillId="32" borderId="10" xfId="0" applyNumberFormat="1"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23" fillId="32" borderId="10" xfId="139" applyFont="1" applyFill="1" applyBorder="1" applyAlignment="1">
      <alignment horizontal="justify" vertical="center" wrapText="1"/>
      <protection/>
    </xf>
    <xf numFmtId="0" fontId="27" fillId="0" borderId="10" xfId="0" applyNumberFormat="1" applyFont="1" applyFill="1" applyBorder="1" applyAlignment="1">
      <alignment horizontal="justify" vertical="center" wrapText="1"/>
    </xf>
    <xf numFmtId="0" fontId="27" fillId="0" borderId="10" xfId="0" applyFont="1" applyFill="1" applyBorder="1" applyAlignment="1">
      <alignment horizontal="justify" vertical="center" wrapText="1"/>
    </xf>
    <xf numFmtId="174" fontId="23" fillId="0" borderId="10" xfId="44" applyNumberFormat="1" applyFont="1" applyFill="1" applyBorder="1" applyAlignment="1">
      <alignment horizontal="justify" vertical="center" wrapText="1"/>
    </xf>
    <xf numFmtId="0" fontId="23" fillId="0" borderId="10" xfId="0" applyNumberFormat="1" applyFont="1" applyFill="1" applyBorder="1" applyAlignment="1">
      <alignment horizontal="justify" vertical="center" wrapText="1"/>
    </xf>
    <xf numFmtId="0" fontId="1" fillId="32" borderId="10" xfId="95" applyFont="1" applyFill="1" applyBorder="1" applyAlignment="1">
      <alignment horizontal="justify" vertical="center" wrapText="1"/>
      <protection/>
    </xf>
    <xf numFmtId="0" fontId="1" fillId="0" borderId="10" xfId="0" applyFont="1" applyFill="1" applyBorder="1" applyAlignment="1">
      <alignment horizontal="justify" vertical="center"/>
    </xf>
    <xf numFmtId="0" fontId="1" fillId="0" borderId="10" xfId="95" applyFont="1" applyFill="1" applyBorder="1" applyAlignment="1">
      <alignment horizontal="justify" vertical="center" wrapText="1"/>
      <protection/>
    </xf>
    <xf numFmtId="0" fontId="1" fillId="0" borderId="10" xfId="142" applyFont="1" applyFill="1" applyBorder="1" applyAlignment="1">
      <alignment horizontal="justify" vertical="center" wrapText="1"/>
      <protection/>
    </xf>
    <xf numFmtId="0" fontId="1" fillId="32" borderId="10" xfId="89" applyFont="1" applyFill="1" applyBorder="1" applyAlignment="1">
      <alignment horizontal="justify" vertical="center" wrapText="1"/>
      <protection/>
    </xf>
    <xf numFmtId="2" fontId="1" fillId="0" borderId="10" xfId="89" applyNumberFormat="1" applyFont="1" applyFill="1" applyBorder="1" applyAlignment="1">
      <alignment horizontal="justify" vertical="center" wrapText="1"/>
      <protection/>
    </xf>
    <xf numFmtId="0" fontId="23" fillId="0" borderId="10" xfId="89" applyFont="1" applyBorder="1" applyAlignment="1">
      <alignment horizontal="justify" vertical="center" wrapText="1"/>
      <protection/>
    </xf>
    <xf numFmtId="0" fontId="1" fillId="0" borderId="10" xfId="89" applyFont="1" applyFill="1" applyBorder="1" applyAlignment="1">
      <alignment horizontal="justify" vertical="center" wrapText="1"/>
      <protection/>
    </xf>
    <xf numFmtId="0" fontId="23" fillId="32" borderId="10" xfId="136" applyFont="1" applyFill="1" applyBorder="1" applyAlignment="1">
      <alignment horizontal="justify" vertical="center" wrapText="1"/>
      <protection/>
    </xf>
    <xf numFmtId="177" fontId="27" fillId="0" borderId="10" xfId="0" applyNumberFormat="1" applyFont="1" applyFill="1" applyBorder="1" applyAlignment="1">
      <alignment horizontal="justify" vertical="center" wrapText="1"/>
    </xf>
    <xf numFmtId="0" fontId="1" fillId="35" borderId="10" xfId="0" applyFont="1" applyFill="1" applyBorder="1" applyAlignment="1">
      <alignment horizontal="justify" vertical="center" wrapText="1"/>
    </xf>
    <xf numFmtId="0" fontId="1" fillId="0" borderId="10" xfId="0" applyFont="1" applyBorder="1" applyAlignment="1">
      <alignment horizontal="justify" vertical="center"/>
    </xf>
    <xf numFmtId="0" fontId="68" fillId="36" borderId="10" xfId="142" applyFont="1" applyFill="1" applyBorder="1" applyAlignment="1">
      <alignment horizontal="justify" vertical="center" wrapText="1"/>
      <protection/>
    </xf>
    <xf numFmtId="0" fontId="68" fillId="36" borderId="10" xfId="141" applyFont="1" applyFill="1" applyBorder="1" applyAlignment="1">
      <alignment horizontal="justify" vertical="center" wrapText="1"/>
      <protection/>
    </xf>
    <xf numFmtId="0" fontId="68" fillId="36" borderId="10" xfId="0" applyFont="1" applyFill="1" applyBorder="1" applyAlignment="1">
      <alignment horizontal="justify" vertical="center" wrapText="1"/>
    </xf>
    <xf numFmtId="0" fontId="23" fillId="0" borderId="10" xfId="142" applyFont="1" applyFill="1" applyBorder="1" applyAlignment="1">
      <alignment horizontal="justify" vertical="center" wrapText="1"/>
      <protection/>
    </xf>
    <xf numFmtId="0" fontId="23" fillId="32" borderId="10" xfId="141" applyFont="1" applyFill="1" applyBorder="1" applyAlignment="1">
      <alignment horizontal="justify" vertical="center" wrapText="1"/>
      <protection/>
    </xf>
    <xf numFmtId="175" fontId="23" fillId="32" borderId="10" xfId="136" applyNumberFormat="1" applyFont="1" applyFill="1" applyBorder="1" applyAlignment="1">
      <alignment horizontal="justify" vertical="center" wrapText="1"/>
      <protection/>
    </xf>
    <xf numFmtId="0" fontId="23" fillId="32" borderId="10" xfId="83" applyNumberFormat="1" applyFont="1" applyFill="1" applyBorder="1" applyAlignment="1">
      <alignment horizontal="justify" vertical="center"/>
      <protection/>
    </xf>
    <xf numFmtId="2" fontId="27" fillId="0" borderId="10" xfId="0" applyNumberFormat="1" applyFont="1" applyFill="1" applyBorder="1" applyAlignment="1">
      <alignment horizontal="justify" vertical="center" wrapText="1"/>
    </xf>
    <xf numFmtId="0" fontId="23" fillId="0" borderId="10" xfId="83" applyFont="1" applyBorder="1" applyAlignment="1">
      <alignment horizontal="justify" vertical="center" wrapText="1"/>
      <protection/>
    </xf>
    <xf numFmtId="4" fontId="1" fillId="0" borderId="10" xfId="0" applyNumberFormat="1" applyFont="1" applyBorder="1" applyAlignment="1">
      <alignment horizontal="justify" vertical="center" wrapText="1"/>
    </xf>
    <xf numFmtId="0" fontId="23" fillId="0" borderId="10" xfId="0" applyFont="1" applyBorder="1" applyAlignment="1">
      <alignment horizontal="justify" vertical="center" wrapText="1"/>
    </xf>
    <xf numFmtId="2" fontId="1" fillId="0" borderId="10" xfId="0" applyNumberFormat="1" applyFont="1" applyBorder="1" applyAlignment="1">
      <alignment horizontal="justify" vertical="center" wrapText="1"/>
    </xf>
    <xf numFmtId="2" fontId="23" fillId="0" borderId="10" xfId="0" applyNumberFormat="1" applyFont="1" applyFill="1" applyBorder="1" applyAlignment="1">
      <alignment horizontal="justify" vertical="center" wrapText="1"/>
    </xf>
    <xf numFmtId="177" fontId="1" fillId="0" borderId="10" xfId="141" applyNumberFormat="1" applyFont="1" applyBorder="1" applyAlignment="1">
      <alignment horizontal="justify" vertical="center" wrapText="1"/>
      <protection/>
    </xf>
    <xf numFmtId="174" fontId="1" fillId="0" borderId="10" xfId="0" applyNumberFormat="1" applyFont="1" applyBorder="1" applyAlignment="1">
      <alignment horizontal="justify" vertical="center" wrapText="1"/>
    </xf>
    <xf numFmtId="39" fontId="1" fillId="0" borderId="10" xfId="45" applyNumberFormat="1" applyFont="1" applyFill="1" applyBorder="1" applyAlignment="1">
      <alignment horizontal="justify" vertical="center" wrapText="1"/>
    </xf>
    <xf numFmtId="174" fontId="1" fillId="0" borderId="10" xfId="0" applyNumberFormat="1" applyFont="1" applyFill="1" applyBorder="1" applyAlignment="1">
      <alignment horizontal="justify" vertical="center" wrapText="1"/>
    </xf>
    <xf numFmtId="0" fontId="68" fillId="0" borderId="10" xfId="0" applyFont="1" applyFill="1" applyBorder="1" applyAlignment="1">
      <alignment horizontal="right" vertical="center"/>
    </xf>
    <xf numFmtId="4" fontId="68" fillId="0" borderId="10" xfId="0" applyNumberFormat="1" applyFont="1" applyFill="1" applyBorder="1" applyAlignment="1">
      <alignment horizontal="right" vertical="center"/>
    </xf>
    <xf numFmtId="0" fontId="1" fillId="0" borderId="10" xfId="0" applyFont="1" applyBorder="1" applyAlignment="1">
      <alignment horizontal="justify" vertical="center" wrapText="1"/>
    </xf>
    <xf numFmtId="0" fontId="1" fillId="0" borderId="10" xfId="0" applyFont="1" applyFill="1" applyBorder="1" applyAlignment="1">
      <alignment horizontal="justify" vertical="center" wrapText="1"/>
    </xf>
    <xf numFmtId="0" fontId="1" fillId="0" borderId="10" xfId="0" applyFont="1" applyBorder="1" applyAlignment="1">
      <alignment horizontal="justify" vertical="center"/>
    </xf>
    <xf numFmtId="174" fontId="1" fillId="0" borderId="10" xfId="0" applyNumberFormat="1" applyFont="1" applyFill="1" applyBorder="1" applyAlignment="1">
      <alignment horizontal="justify" vertical="center" wrapText="1"/>
    </xf>
    <xf numFmtId="2" fontId="1" fillId="0" borderId="10" xfId="89" applyNumberFormat="1" applyFont="1" applyFill="1" applyBorder="1" applyAlignment="1">
      <alignment horizontal="justify" vertical="center" wrapText="1"/>
      <protection/>
    </xf>
    <xf numFmtId="0" fontId="23" fillId="0" borderId="10" xfId="0" applyNumberFormat="1" applyFont="1" applyFill="1" applyBorder="1" applyAlignment="1">
      <alignment horizontal="justify" vertical="center" wrapText="1"/>
    </xf>
    <xf numFmtId="0" fontId="21" fillId="0" borderId="0" xfId="0" applyFont="1" applyFill="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0" fillId="0" borderId="0" xfId="0" applyFont="1" applyAlignment="1">
      <alignment horizontal="center" vertical="center" wrapText="1"/>
    </xf>
  </cellXfs>
  <cellStyles count="14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3" xfId="46"/>
    <cellStyle name="Comma 13 2" xfId="47"/>
    <cellStyle name="Comma 15" xfId="48"/>
    <cellStyle name="Comma 15 2" xfId="49"/>
    <cellStyle name="Comma 18" xfId="50"/>
    <cellStyle name="Comma 18 2" xfId="51"/>
    <cellStyle name="Comma 2" xfId="52"/>
    <cellStyle name="Comma 2 2" xfId="53"/>
    <cellStyle name="Comma 2 2 2" xfId="54"/>
    <cellStyle name="Comma 2 3" xfId="55"/>
    <cellStyle name="Comma 2 4" xfId="56"/>
    <cellStyle name="Comma 2 8" xfId="57"/>
    <cellStyle name="Comma 3" xfId="58"/>
    <cellStyle name="Comma 3 2" xfId="59"/>
    <cellStyle name="Comma 3 3" xfId="60"/>
    <cellStyle name="Comma 3 4" xfId="61"/>
    <cellStyle name="Comma 3 5" xfId="62"/>
    <cellStyle name="Comma 33" xfId="63"/>
    <cellStyle name="Comma 4" xfId="64"/>
    <cellStyle name="Comma 4 2" xfId="65"/>
    <cellStyle name="Comma 5" xfId="66"/>
    <cellStyle name="Comma 5 2" xfId="67"/>
    <cellStyle name="Comma 6" xfId="68"/>
    <cellStyle name="Comma 7"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nput" xfId="80"/>
    <cellStyle name="Linked Cell" xfId="81"/>
    <cellStyle name="Neutral" xfId="82"/>
    <cellStyle name="Normal 10" xfId="83"/>
    <cellStyle name="Normal 10 3" xfId="84"/>
    <cellStyle name="Normal 106" xfId="85"/>
    <cellStyle name="Normal 11" xfId="86"/>
    <cellStyle name="Normal 116" xfId="87"/>
    <cellStyle name="Normal 12" xfId="88"/>
    <cellStyle name="Normal 13" xfId="89"/>
    <cellStyle name="Normal 14" xfId="90"/>
    <cellStyle name="Normal 14 2 2" xfId="91"/>
    <cellStyle name="Normal 15" xfId="92"/>
    <cellStyle name="Normal 17" xfId="93"/>
    <cellStyle name="Normal 17 2" xfId="94"/>
    <cellStyle name="Normal 2" xfId="95"/>
    <cellStyle name="Normal 2 2" xfId="96"/>
    <cellStyle name="Normal 2 2 2 2" xfId="97"/>
    <cellStyle name="Normal 2 3" xfId="98"/>
    <cellStyle name="Normal 2 4" xfId="99"/>
    <cellStyle name="Normal 2 5" xfId="100"/>
    <cellStyle name="Normal 2_Danh muc bo sung T6. 2018" xfId="101"/>
    <cellStyle name="Normal 3" xfId="102"/>
    <cellStyle name="Normal 3 2" xfId="103"/>
    <cellStyle name="Normal 3 3" xfId="104"/>
    <cellStyle name="Normal 3 4" xfId="105"/>
    <cellStyle name="Normal 30 3" xfId="106"/>
    <cellStyle name="Normal 33 2" xfId="107"/>
    <cellStyle name="Normal 35 2" xfId="108"/>
    <cellStyle name="Normal 37 2" xfId="109"/>
    <cellStyle name="Normal 39" xfId="110"/>
    <cellStyle name="Normal 4" xfId="111"/>
    <cellStyle name="Normal 4 2" xfId="112"/>
    <cellStyle name="Normal 4 3" xfId="113"/>
    <cellStyle name="Normal 40" xfId="114"/>
    <cellStyle name="Normal 41" xfId="115"/>
    <cellStyle name="Normal 42" xfId="116"/>
    <cellStyle name="Normal 43" xfId="117"/>
    <cellStyle name="Normal 44" xfId="118"/>
    <cellStyle name="Normal 45" xfId="119"/>
    <cellStyle name="Normal 46" xfId="120"/>
    <cellStyle name="Normal 48" xfId="121"/>
    <cellStyle name="Normal 49" xfId="122"/>
    <cellStyle name="Normal 5" xfId="123"/>
    <cellStyle name="Normal 5 2" xfId="124"/>
    <cellStyle name="Normal 50" xfId="125"/>
    <cellStyle name="Normal 51" xfId="126"/>
    <cellStyle name="Normal 52" xfId="127"/>
    <cellStyle name="Normal 53" xfId="128"/>
    <cellStyle name="Normal 57" xfId="129"/>
    <cellStyle name="Normal 6" xfId="130"/>
    <cellStyle name="Normal 6 2" xfId="131"/>
    <cellStyle name="Normal 6 2 2" xfId="132"/>
    <cellStyle name="Normal 6 2 2 3" xfId="133"/>
    <cellStyle name="Normal 6 3" xfId="134"/>
    <cellStyle name="Normal 60" xfId="135"/>
    <cellStyle name="Normal 7" xfId="136"/>
    <cellStyle name="Normal 8" xfId="137"/>
    <cellStyle name="Normal 8 2" xfId="138"/>
    <cellStyle name="Normal 81" xfId="139"/>
    <cellStyle name="Normal 9" xfId="140"/>
    <cellStyle name="Normal_Cong trinh dang thi cong da kiem tra-them cot-Uni 10" xfId="141"/>
    <cellStyle name="Normal_in" xfId="142"/>
    <cellStyle name="Note" xfId="143"/>
    <cellStyle name="Output" xfId="144"/>
    <cellStyle name="Percent" xfId="145"/>
    <cellStyle name="Title" xfId="146"/>
    <cellStyle name="Total" xfId="147"/>
    <cellStyle name="Warning Text"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38"/>
  <sheetViews>
    <sheetView tabSelected="1" zoomScale="88" zoomScaleNormal="88" zoomScaleSheetLayoutView="100" zoomScalePageLayoutView="0" workbookViewId="0" topLeftCell="A236">
      <selection activeCell="D217" sqref="D217"/>
    </sheetView>
  </sheetViews>
  <sheetFormatPr defaultColWidth="9.140625" defaultRowHeight="5.25" customHeight="1"/>
  <cols>
    <col min="1" max="1" width="5.140625" style="22" customWidth="1"/>
    <col min="2" max="2" width="37.00390625" style="19" customWidth="1"/>
    <col min="3" max="3" width="22.00390625" style="22" customWidth="1"/>
    <col min="4" max="4" width="19.140625" style="22" customWidth="1"/>
    <col min="5" max="5" width="9.421875" style="20" customWidth="1"/>
    <col min="6" max="6" width="7.28125" style="20" customWidth="1"/>
    <col min="7" max="7" width="7.421875" style="20" customWidth="1"/>
    <col min="8" max="8" width="6.140625" style="20" customWidth="1"/>
    <col min="9" max="9" width="5.421875" style="20" hidden="1" customWidth="1"/>
    <col min="10" max="10" width="8.421875" style="20" bestFit="1" customWidth="1"/>
    <col min="11" max="11" width="38.57421875" style="22" customWidth="1"/>
    <col min="12" max="12" width="18.00390625" style="22" customWidth="1"/>
    <col min="13" max="13" width="11.421875" style="19" bestFit="1" customWidth="1"/>
    <col min="14" max="16384" width="9.140625" style="19" customWidth="1"/>
  </cols>
  <sheetData>
    <row r="1" spans="1:12" ht="21" customHeight="1">
      <c r="A1" s="21"/>
      <c r="B1" s="6"/>
      <c r="C1" s="7"/>
      <c r="D1" s="7"/>
      <c r="E1" s="8"/>
      <c r="F1" s="8"/>
      <c r="G1" s="8"/>
      <c r="H1" s="8"/>
      <c r="I1" s="8"/>
      <c r="J1" s="8"/>
      <c r="K1" s="8" t="s">
        <v>21</v>
      </c>
      <c r="L1" s="9"/>
    </row>
    <row r="2" spans="1:12" ht="27" customHeight="1">
      <c r="A2" s="203" t="s">
        <v>129</v>
      </c>
      <c r="B2" s="203"/>
      <c r="C2" s="203"/>
      <c r="D2" s="203"/>
      <c r="E2" s="203"/>
      <c r="F2" s="203"/>
      <c r="G2" s="203"/>
      <c r="H2" s="203"/>
      <c r="I2" s="203"/>
      <c r="J2" s="203"/>
      <c r="K2" s="203"/>
      <c r="L2" s="10"/>
    </row>
    <row r="3" spans="1:12" ht="20.25" customHeight="1">
      <c r="A3" s="207" t="s">
        <v>456</v>
      </c>
      <c r="B3" s="207"/>
      <c r="C3" s="207"/>
      <c r="D3" s="207"/>
      <c r="E3" s="207"/>
      <c r="F3" s="207"/>
      <c r="G3" s="207"/>
      <c r="H3" s="207"/>
      <c r="I3" s="207"/>
      <c r="J3" s="207"/>
      <c r="K3" s="207"/>
      <c r="L3" s="11"/>
    </row>
    <row r="4" spans="1:12" ht="16.5">
      <c r="A4" s="18"/>
      <c r="B4" s="12"/>
      <c r="C4" s="13"/>
      <c r="D4" s="13"/>
      <c r="E4" s="17"/>
      <c r="F4" s="17"/>
      <c r="G4" s="17"/>
      <c r="H4" s="17"/>
      <c r="I4" s="17"/>
      <c r="J4" s="17"/>
      <c r="K4" s="28" t="s">
        <v>14</v>
      </c>
      <c r="L4" s="9"/>
    </row>
    <row r="5" spans="1:12" ht="21.75" customHeight="1">
      <c r="A5" s="204" t="s">
        <v>0</v>
      </c>
      <c r="B5" s="205" t="s">
        <v>4</v>
      </c>
      <c r="C5" s="205" t="s">
        <v>1</v>
      </c>
      <c r="D5" s="205" t="s">
        <v>5</v>
      </c>
      <c r="E5" s="206" t="s">
        <v>12</v>
      </c>
      <c r="F5" s="206"/>
      <c r="G5" s="206"/>
      <c r="H5" s="206"/>
      <c r="I5" s="206"/>
      <c r="J5" s="206"/>
      <c r="K5" s="205" t="s">
        <v>13</v>
      </c>
      <c r="L5" s="14"/>
    </row>
    <row r="6" spans="1:12" ht="19.5" customHeight="1">
      <c r="A6" s="204"/>
      <c r="B6" s="205"/>
      <c r="C6" s="205"/>
      <c r="D6" s="205"/>
      <c r="E6" s="206" t="s">
        <v>6</v>
      </c>
      <c r="F6" s="206" t="s">
        <v>11</v>
      </c>
      <c r="G6" s="206"/>
      <c r="H6" s="206"/>
      <c r="I6" s="206"/>
      <c r="J6" s="206"/>
      <c r="K6" s="205"/>
      <c r="L6" s="14"/>
    </row>
    <row r="7" spans="1:12" ht="30.75" customHeight="1">
      <c r="A7" s="204"/>
      <c r="B7" s="205"/>
      <c r="C7" s="205"/>
      <c r="D7" s="205"/>
      <c r="E7" s="206"/>
      <c r="F7" s="4" t="s">
        <v>2</v>
      </c>
      <c r="G7" s="4" t="s">
        <v>7</v>
      </c>
      <c r="H7" s="4" t="s">
        <v>8</v>
      </c>
      <c r="I7" s="4" t="s">
        <v>10</v>
      </c>
      <c r="J7" s="4" t="s">
        <v>9</v>
      </c>
      <c r="K7" s="205"/>
      <c r="L7" s="14"/>
    </row>
    <row r="8" spans="1:12" ht="24.75" customHeight="1">
      <c r="A8" s="15"/>
      <c r="B8" s="3" t="s">
        <v>454</v>
      </c>
      <c r="C8" s="3"/>
      <c r="D8" s="43"/>
      <c r="E8" s="37">
        <f aca="true" t="shared" si="0" ref="E8:J8">E9+E25+E37+E49+E52+E63+E78+E86+E101+E104+E109+E112+E117+E123</f>
        <v>741.3279</v>
      </c>
      <c r="F8" s="37">
        <f t="shared" si="0"/>
        <v>201.76409999999998</v>
      </c>
      <c r="G8" s="37">
        <f t="shared" si="0"/>
        <v>104.73500000000001</v>
      </c>
      <c r="H8" s="44">
        <f t="shared" si="0"/>
        <v>7.71</v>
      </c>
      <c r="I8" s="24">
        <f t="shared" si="0"/>
        <v>0</v>
      </c>
      <c r="J8" s="44">
        <f t="shared" si="0"/>
        <v>427.11879999999996</v>
      </c>
      <c r="K8" s="43"/>
      <c r="L8" s="16"/>
    </row>
    <row r="9" spans="1:12" s="2" customFormat="1" ht="27" customHeight="1">
      <c r="A9" s="127" t="s">
        <v>3</v>
      </c>
      <c r="B9" s="128" t="s">
        <v>445</v>
      </c>
      <c r="C9" s="129"/>
      <c r="D9" s="129"/>
      <c r="E9" s="130">
        <f aca="true" t="shared" si="1" ref="E9:J9">SUM(E10:E24)</f>
        <v>115.33999999999999</v>
      </c>
      <c r="F9" s="130">
        <f t="shared" si="1"/>
        <v>44.67000000000001</v>
      </c>
      <c r="G9" s="130">
        <f t="shared" si="1"/>
        <v>0.82</v>
      </c>
      <c r="H9" s="130">
        <f t="shared" si="1"/>
        <v>0</v>
      </c>
      <c r="I9" s="130">
        <f t="shared" si="1"/>
        <v>0</v>
      </c>
      <c r="J9" s="130">
        <f t="shared" si="1"/>
        <v>69.85</v>
      </c>
      <c r="K9" s="131"/>
      <c r="L9" s="5"/>
    </row>
    <row r="10" spans="1:12" ht="55.5" customHeight="1">
      <c r="A10" s="132">
        <v>1</v>
      </c>
      <c r="B10" s="133" t="s">
        <v>146</v>
      </c>
      <c r="C10" s="133" t="s">
        <v>145</v>
      </c>
      <c r="D10" s="133" t="s">
        <v>147</v>
      </c>
      <c r="E10" s="117">
        <f aca="true" t="shared" si="2" ref="E10:E24">SUM(F10:J10)</f>
        <v>9.5</v>
      </c>
      <c r="F10" s="118">
        <v>6.5</v>
      </c>
      <c r="G10" s="118"/>
      <c r="H10" s="118"/>
      <c r="I10" s="119"/>
      <c r="J10" s="118">
        <v>3</v>
      </c>
      <c r="K10" s="135" t="s">
        <v>422</v>
      </c>
      <c r="L10" s="1"/>
    </row>
    <row r="11" spans="1:12" ht="43.5" customHeight="1">
      <c r="A11" s="132">
        <f>+A10+1</f>
        <v>2</v>
      </c>
      <c r="B11" s="133" t="s">
        <v>148</v>
      </c>
      <c r="C11" s="133" t="s">
        <v>149</v>
      </c>
      <c r="D11" s="133" t="s">
        <v>150</v>
      </c>
      <c r="E11" s="117">
        <f t="shared" si="2"/>
        <v>1.5</v>
      </c>
      <c r="F11" s="120">
        <v>0.6</v>
      </c>
      <c r="G11" s="120"/>
      <c r="H11" s="120"/>
      <c r="I11" s="119"/>
      <c r="J11" s="120">
        <v>0.9</v>
      </c>
      <c r="K11" s="135" t="s">
        <v>423</v>
      </c>
      <c r="L11" s="1"/>
    </row>
    <row r="12" spans="1:12" ht="28.5" customHeight="1">
      <c r="A12" s="132">
        <f aca="true" t="shared" si="3" ref="A12:A23">+A11+1</f>
        <v>3</v>
      </c>
      <c r="B12" s="133" t="s">
        <v>151</v>
      </c>
      <c r="C12" s="133" t="s">
        <v>152</v>
      </c>
      <c r="D12" s="133" t="s">
        <v>153</v>
      </c>
      <c r="E12" s="117">
        <f t="shared" si="2"/>
        <v>0.06</v>
      </c>
      <c r="F12" s="118"/>
      <c r="G12" s="117"/>
      <c r="H12" s="117"/>
      <c r="I12" s="119"/>
      <c r="J12" s="117">
        <v>0.06</v>
      </c>
      <c r="K12" s="135" t="s">
        <v>190</v>
      </c>
      <c r="L12" s="1"/>
    </row>
    <row r="13" spans="1:12" ht="30.75" customHeight="1">
      <c r="A13" s="132">
        <f t="shared" si="3"/>
        <v>4</v>
      </c>
      <c r="B13" s="136" t="s">
        <v>154</v>
      </c>
      <c r="C13" s="136" t="s">
        <v>155</v>
      </c>
      <c r="D13" s="133" t="s">
        <v>156</v>
      </c>
      <c r="E13" s="117">
        <f t="shared" si="2"/>
        <v>0.32</v>
      </c>
      <c r="F13" s="118">
        <v>0.32</v>
      </c>
      <c r="G13" s="118"/>
      <c r="H13" s="118"/>
      <c r="I13" s="119"/>
      <c r="J13" s="118"/>
      <c r="K13" s="135" t="s">
        <v>190</v>
      </c>
      <c r="L13" s="1"/>
    </row>
    <row r="14" spans="1:12" ht="27.75" customHeight="1">
      <c r="A14" s="132">
        <f t="shared" si="3"/>
        <v>5</v>
      </c>
      <c r="B14" s="136" t="s">
        <v>157</v>
      </c>
      <c r="C14" s="136" t="s">
        <v>158</v>
      </c>
      <c r="D14" s="136" t="s">
        <v>159</v>
      </c>
      <c r="E14" s="117">
        <f t="shared" si="2"/>
        <v>0.68</v>
      </c>
      <c r="F14" s="118"/>
      <c r="G14" s="118"/>
      <c r="H14" s="118"/>
      <c r="I14" s="119"/>
      <c r="J14" s="118">
        <v>0.68</v>
      </c>
      <c r="K14" s="135" t="s">
        <v>190</v>
      </c>
      <c r="L14" s="1"/>
    </row>
    <row r="15" spans="1:12" ht="35.25" customHeight="1">
      <c r="A15" s="132">
        <f t="shared" si="3"/>
        <v>6</v>
      </c>
      <c r="B15" s="134" t="s">
        <v>425</v>
      </c>
      <c r="C15" s="134" t="s">
        <v>426</v>
      </c>
      <c r="D15" s="134" t="s">
        <v>160</v>
      </c>
      <c r="E15" s="118">
        <v>85.63</v>
      </c>
      <c r="F15" s="118">
        <v>30</v>
      </c>
      <c r="G15" s="195"/>
      <c r="H15" s="196"/>
      <c r="I15" s="195"/>
      <c r="J15" s="118">
        <v>55.63</v>
      </c>
      <c r="K15" s="135" t="s">
        <v>190</v>
      </c>
      <c r="L15" s="1"/>
    </row>
    <row r="16" spans="1:12" ht="31.5" customHeight="1">
      <c r="A16" s="132">
        <f t="shared" si="3"/>
        <v>7</v>
      </c>
      <c r="B16" s="134" t="s">
        <v>427</v>
      </c>
      <c r="C16" s="137" t="s">
        <v>428</v>
      </c>
      <c r="D16" s="134" t="s">
        <v>429</v>
      </c>
      <c r="E16" s="118">
        <v>1.59</v>
      </c>
      <c r="F16" s="118">
        <v>1.11</v>
      </c>
      <c r="G16" s="195"/>
      <c r="H16" s="196"/>
      <c r="I16" s="195"/>
      <c r="J16" s="118">
        <v>0.48</v>
      </c>
      <c r="K16" s="135" t="s">
        <v>190</v>
      </c>
      <c r="L16" s="1"/>
    </row>
    <row r="17" spans="1:12" ht="35.25" customHeight="1">
      <c r="A17" s="132">
        <f t="shared" si="3"/>
        <v>8</v>
      </c>
      <c r="B17" s="134" t="s">
        <v>439</v>
      </c>
      <c r="C17" s="137" t="s">
        <v>431</v>
      </c>
      <c r="D17" s="134" t="s">
        <v>430</v>
      </c>
      <c r="E17" s="118">
        <v>2.06</v>
      </c>
      <c r="F17" s="118">
        <v>0.05</v>
      </c>
      <c r="G17" s="195"/>
      <c r="H17" s="196"/>
      <c r="I17" s="195"/>
      <c r="J17" s="118">
        <v>2.01</v>
      </c>
      <c r="K17" s="135" t="s">
        <v>190</v>
      </c>
      <c r="L17" s="1"/>
    </row>
    <row r="18" spans="1:12" ht="33" customHeight="1">
      <c r="A18" s="132">
        <f t="shared" si="3"/>
        <v>9</v>
      </c>
      <c r="B18" s="136" t="s">
        <v>161</v>
      </c>
      <c r="C18" s="136" t="s">
        <v>162</v>
      </c>
      <c r="D18" s="136" t="s">
        <v>159</v>
      </c>
      <c r="E18" s="117">
        <f t="shared" si="2"/>
        <v>0.16</v>
      </c>
      <c r="F18" s="118"/>
      <c r="G18" s="118"/>
      <c r="H18" s="118"/>
      <c r="I18" s="119"/>
      <c r="J18" s="118">
        <v>0.16</v>
      </c>
      <c r="K18" s="135" t="s">
        <v>190</v>
      </c>
      <c r="L18" s="1"/>
    </row>
    <row r="19" spans="1:12" s="23" customFormat="1" ht="45" customHeight="1">
      <c r="A19" s="132">
        <f t="shared" si="3"/>
        <v>10</v>
      </c>
      <c r="B19" s="138" t="s">
        <v>163</v>
      </c>
      <c r="C19" s="138" t="s">
        <v>164</v>
      </c>
      <c r="D19" s="138" t="s">
        <v>421</v>
      </c>
      <c r="E19" s="117">
        <f t="shared" si="2"/>
        <v>1.3299999999999998</v>
      </c>
      <c r="F19" s="118">
        <v>0.34</v>
      </c>
      <c r="G19" s="118">
        <v>0.82</v>
      </c>
      <c r="H19" s="118"/>
      <c r="I19" s="119"/>
      <c r="J19" s="118">
        <v>0.17</v>
      </c>
      <c r="K19" s="135" t="s">
        <v>190</v>
      </c>
      <c r="L19" s="57"/>
    </row>
    <row r="20" spans="1:12" s="23" customFormat="1" ht="28.5" customHeight="1">
      <c r="A20" s="132">
        <f t="shared" si="3"/>
        <v>11</v>
      </c>
      <c r="B20" s="139" t="s">
        <v>165</v>
      </c>
      <c r="C20" s="139" t="s">
        <v>166</v>
      </c>
      <c r="D20" s="133" t="s">
        <v>167</v>
      </c>
      <c r="E20" s="117">
        <f t="shared" si="2"/>
        <v>0.81</v>
      </c>
      <c r="F20" s="118">
        <v>0.81</v>
      </c>
      <c r="G20" s="118"/>
      <c r="H20" s="118"/>
      <c r="I20" s="119"/>
      <c r="J20" s="118"/>
      <c r="K20" s="135" t="s">
        <v>190</v>
      </c>
      <c r="L20" s="57"/>
    </row>
    <row r="21" spans="1:12" ht="72" customHeight="1">
      <c r="A21" s="132">
        <f t="shared" si="3"/>
        <v>12</v>
      </c>
      <c r="B21" s="134" t="s">
        <v>424</v>
      </c>
      <c r="C21" s="133" t="s">
        <v>172</v>
      </c>
      <c r="D21" s="133" t="s">
        <v>173</v>
      </c>
      <c r="E21" s="117">
        <f t="shared" si="2"/>
        <v>6.5</v>
      </c>
      <c r="F21" s="120">
        <v>2.24</v>
      </c>
      <c r="G21" s="120"/>
      <c r="H21" s="120"/>
      <c r="I21" s="119"/>
      <c r="J21" s="120">
        <v>4.26</v>
      </c>
      <c r="K21" s="133" t="s">
        <v>434</v>
      </c>
      <c r="L21" s="1"/>
    </row>
    <row r="22" spans="1:12" ht="42" customHeight="1">
      <c r="A22" s="132">
        <f t="shared" si="3"/>
        <v>13</v>
      </c>
      <c r="B22" s="134" t="s">
        <v>440</v>
      </c>
      <c r="C22" s="137" t="s">
        <v>432</v>
      </c>
      <c r="D22" s="134" t="s">
        <v>147</v>
      </c>
      <c r="E22" s="118">
        <v>2.1</v>
      </c>
      <c r="F22" s="118">
        <v>0.1</v>
      </c>
      <c r="G22" s="195"/>
      <c r="H22" s="196"/>
      <c r="I22" s="195"/>
      <c r="J22" s="118">
        <v>2</v>
      </c>
      <c r="K22" s="134" t="s">
        <v>433</v>
      </c>
      <c r="L22" s="1"/>
    </row>
    <row r="23" spans="1:12" ht="56.25" customHeight="1">
      <c r="A23" s="132">
        <f t="shared" si="3"/>
        <v>14</v>
      </c>
      <c r="B23" s="136" t="s">
        <v>435</v>
      </c>
      <c r="C23" s="136" t="s">
        <v>174</v>
      </c>
      <c r="D23" s="133" t="s">
        <v>175</v>
      </c>
      <c r="E23" s="117">
        <f t="shared" si="2"/>
        <v>3.1</v>
      </c>
      <c r="F23" s="120">
        <v>2.6</v>
      </c>
      <c r="G23" s="120"/>
      <c r="H23" s="120"/>
      <c r="I23" s="119"/>
      <c r="J23" s="120">
        <v>0.5</v>
      </c>
      <c r="K23" s="133" t="s">
        <v>436</v>
      </c>
      <c r="L23" s="1"/>
    </row>
    <row r="24" spans="1:12" ht="30" customHeight="1" hidden="1">
      <c r="A24" s="132">
        <v>17</v>
      </c>
      <c r="B24" s="140"/>
      <c r="C24" s="140"/>
      <c r="D24" s="140"/>
      <c r="E24" s="38">
        <f t="shared" si="2"/>
        <v>0</v>
      </c>
      <c r="F24" s="40"/>
      <c r="G24" s="40"/>
      <c r="H24" s="40"/>
      <c r="I24" s="41"/>
      <c r="J24" s="40"/>
      <c r="K24" s="141"/>
      <c r="L24" s="1"/>
    </row>
    <row r="25" spans="1:12" s="2" customFormat="1" ht="24" customHeight="1">
      <c r="A25" s="127" t="s">
        <v>15</v>
      </c>
      <c r="B25" s="128" t="s">
        <v>417</v>
      </c>
      <c r="C25" s="129"/>
      <c r="D25" s="129"/>
      <c r="E25" s="48">
        <f aca="true" t="shared" si="4" ref="E25:J25">SUM(E26:E36)</f>
        <v>43.660000000000004</v>
      </c>
      <c r="F25" s="48">
        <f t="shared" si="4"/>
        <v>22.71</v>
      </c>
      <c r="G25" s="48">
        <f t="shared" si="4"/>
        <v>0</v>
      </c>
      <c r="H25" s="48">
        <f t="shared" si="4"/>
        <v>0</v>
      </c>
      <c r="I25" s="48">
        <f t="shared" si="4"/>
        <v>0</v>
      </c>
      <c r="J25" s="48">
        <f t="shared" si="4"/>
        <v>20.95</v>
      </c>
      <c r="K25" s="131"/>
      <c r="L25" s="5"/>
    </row>
    <row r="26" spans="1:12" ht="52.5" customHeight="1">
      <c r="A26" s="132">
        <f>+A23+1</f>
        <v>15</v>
      </c>
      <c r="B26" s="142" t="s">
        <v>82</v>
      </c>
      <c r="C26" s="142" t="s">
        <v>83</v>
      </c>
      <c r="D26" s="143" t="s">
        <v>84</v>
      </c>
      <c r="E26" s="26">
        <f>SUM(F26:J26)</f>
        <v>0.67</v>
      </c>
      <c r="F26" s="51">
        <v>0.67</v>
      </c>
      <c r="G26" s="26"/>
      <c r="H26" s="26"/>
      <c r="I26" s="26"/>
      <c r="J26" s="52"/>
      <c r="K26" s="144" t="s">
        <v>394</v>
      </c>
      <c r="L26" s="1"/>
    </row>
    <row r="27" spans="1:12" ht="33.75" customHeight="1">
      <c r="A27" s="132">
        <f aca="true" t="shared" si="5" ref="A27:A36">+A26+1</f>
        <v>16</v>
      </c>
      <c r="B27" s="142" t="s">
        <v>85</v>
      </c>
      <c r="C27" s="142" t="s">
        <v>86</v>
      </c>
      <c r="D27" s="143" t="s">
        <v>87</v>
      </c>
      <c r="E27" s="26">
        <f aca="true" t="shared" si="6" ref="E27:E36">SUM(F27:J27)</f>
        <v>0.54</v>
      </c>
      <c r="F27" s="51">
        <v>0.1</v>
      </c>
      <c r="G27" s="26"/>
      <c r="H27" s="26"/>
      <c r="I27" s="26"/>
      <c r="J27" s="51">
        <v>0.44</v>
      </c>
      <c r="K27" s="145" t="s">
        <v>190</v>
      </c>
      <c r="L27" s="1"/>
    </row>
    <row r="28" spans="1:12" ht="41.25" customHeight="1">
      <c r="A28" s="132">
        <f t="shared" si="5"/>
        <v>17</v>
      </c>
      <c r="B28" s="146" t="s">
        <v>88</v>
      </c>
      <c r="C28" s="146" t="s">
        <v>89</v>
      </c>
      <c r="D28" s="146" t="s">
        <v>90</v>
      </c>
      <c r="E28" s="121">
        <f t="shared" si="6"/>
        <v>0.77</v>
      </c>
      <c r="F28" s="122">
        <v>0.77</v>
      </c>
      <c r="G28" s="121"/>
      <c r="H28" s="121"/>
      <c r="I28" s="121"/>
      <c r="J28" s="123"/>
      <c r="K28" s="135" t="s">
        <v>190</v>
      </c>
      <c r="L28" s="1"/>
    </row>
    <row r="29" spans="1:12" ht="32.25" customHeight="1">
      <c r="A29" s="132">
        <f t="shared" si="5"/>
        <v>18</v>
      </c>
      <c r="B29" s="142" t="s">
        <v>91</v>
      </c>
      <c r="C29" s="142" t="s">
        <v>92</v>
      </c>
      <c r="D29" s="142" t="s">
        <v>93</v>
      </c>
      <c r="E29" s="26">
        <f t="shared" si="6"/>
        <v>2.7</v>
      </c>
      <c r="F29" s="53">
        <v>0.7</v>
      </c>
      <c r="G29" s="26"/>
      <c r="H29" s="26"/>
      <c r="I29" s="26"/>
      <c r="J29" s="53">
        <v>2</v>
      </c>
      <c r="K29" s="145" t="s">
        <v>190</v>
      </c>
      <c r="L29" s="1"/>
    </row>
    <row r="30" spans="1:12" ht="80.25" customHeight="1">
      <c r="A30" s="132">
        <f t="shared" si="5"/>
        <v>19</v>
      </c>
      <c r="B30" s="142" t="s">
        <v>94</v>
      </c>
      <c r="C30" s="142" t="s">
        <v>102</v>
      </c>
      <c r="D30" s="142" t="s">
        <v>103</v>
      </c>
      <c r="E30" s="26">
        <f t="shared" si="6"/>
        <v>6.39</v>
      </c>
      <c r="F30" s="53">
        <v>4.71</v>
      </c>
      <c r="G30" s="26"/>
      <c r="H30" s="26"/>
      <c r="I30" s="26"/>
      <c r="J30" s="53">
        <v>1.68</v>
      </c>
      <c r="K30" s="145" t="s">
        <v>190</v>
      </c>
      <c r="L30" s="1"/>
    </row>
    <row r="31" spans="1:12" ht="32.25" customHeight="1">
      <c r="A31" s="132">
        <f t="shared" si="5"/>
        <v>20</v>
      </c>
      <c r="B31" s="142" t="s">
        <v>95</v>
      </c>
      <c r="C31" s="142" t="s">
        <v>96</v>
      </c>
      <c r="D31" s="142" t="s">
        <v>93</v>
      </c>
      <c r="E31" s="26">
        <f t="shared" si="6"/>
        <v>11</v>
      </c>
      <c r="F31" s="51">
        <v>9</v>
      </c>
      <c r="G31" s="26"/>
      <c r="H31" s="26"/>
      <c r="I31" s="26"/>
      <c r="J31" s="52">
        <v>2</v>
      </c>
      <c r="K31" s="144" t="s">
        <v>393</v>
      </c>
      <c r="L31" s="1"/>
    </row>
    <row r="32" spans="1:12" s="23" customFormat="1" ht="54.75" customHeight="1">
      <c r="A32" s="132">
        <f t="shared" si="5"/>
        <v>21</v>
      </c>
      <c r="B32" s="142" t="s">
        <v>97</v>
      </c>
      <c r="C32" s="142" t="s">
        <v>98</v>
      </c>
      <c r="D32" s="142" t="s">
        <v>99</v>
      </c>
      <c r="E32" s="26">
        <f t="shared" si="6"/>
        <v>1.07</v>
      </c>
      <c r="F32" s="53">
        <v>0.89</v>
      </c>
      <c r="G32" s="58"/>
      <c r="H32" s="58"/>
      <c r="I32" s="58"/>
      <c r="J32" s="53">
        <v>0.18</v>
      </c>
      <c r="K32" s="144" t="s">
        <v>393</v>
      </c>
      <c r="L32" s="57"/>
    </row>
    <row r="33" spans="1:12" s="23" customFormat="1" ht="35.25" customHeight="1">
      <c r="A33" s="132">
        <f t="shared" si="5"/>
        <v>22</v>
      </c>
      <c r="B33" s="147" t="s">
        <v>100</v>
      </c>
      <c r="C33" s="142" t="s">
        <v>104</v>
      </c>
      <c r="D33" s="148" t="s">
        <v>101</v>
      </c>
      <c r="E33" s="26">
        <f t="shared" si="6"/>
        <v>0.9199999999999999</v>
      </c>
      <c r="F33" s="54">
        <v>0.62</v>
      </c>
      <c r="G33" s="58"/>
      <c r="H33" s="58"/>
      <c r="I33" s="58"/>
      <c r="J33" s="54">
        <v>0.3</v>
      </c>
      <c r="K33" s="144" t="s">
        <v>393</v>
      </c>
      <c r="L33" s="57"/>
    </row>
    <row r="34" spans="1:12" s="50" customFormat="1" ht="66" customHeight="1">
      <c r="A34" s="132">
        <f t="shared" si="5"/>
        <v>23</v>
      </c>
      <c r="B34" s="142" t="s">
        <v>105</v>
      </c>
      <c r="C34" s="142" t="s">
        <v>106</v>
      </c>
      <c r="D34" s="142" t="s">
        <v>107</v>
      </c>
      <c r="E34" s="26">
        <f t="shared" si="6"/>
        <v>0.8</v>
      </c>
      <c r="F34" s="54">
        <v>0.65</v>
      </c>
      <c r="G34" s="58"/>
      <c r="H34" s="58"/>
      <c r="I34" s="58"/>
      <c r="J34" s="54">
        <v>0.15</v>
      </c>
      <c r="K34" s="142" t="s">
        <v>108</v>
      </c>
      <c r="L34" s="109"/>
    </row>
    <row r="35" spans="1:12" s="55" customFormat="1" ht="45" customHeight="1">
      <c r="A35" s="132">
        <f t="shared" si="5"/>
        <v>24</v>
      </c>
      <c r="B35" s="142" t="s">
        <v>326</v>
      </c>
      <c r="C35" s="142" t="s">
        <v>109</v>
      </c>
      <c r="D35" s="142" t="s">
        <v>110</v>
      </c>
      <c r="E35" s="26">
        <f t="shared" si="6"/>
        <v>2.8</v>
      </c>
      <c r="F35" s="26">
        <v>2.8</v>
      </c>
      <c r="G35" s="26"/>
      <c r="H35" s="26"/>
      <c r="I35" s="26"/>
      <c r="J35" s="26"/>
      <c r="K35" s="144" t="s">
        <v>393</v>
      </c>
      <c r="L35" s="109"/>
    </row>
    <row r="36" spans="1:12" s="55" customFormat="1" ht="43.5" customHeight="1">
      <c r="A36" s="132">
        <f t="shared" si="5"/>
        <v>25</v>
      </c>
      <c r="B36" s="142" t="s">
        <v>57</v>
      </c>
      <c r="C36" s="142" t="s">
        <v>315</v>
      </c>
      <c r="D36" s="142" t="s">
        <v>43</v>
      </c>
      <c r="E36" s="26">
        <f t="shared" si="6"/>
        <v>16</v>
      </c>
      <c r="F36" s="115">
        <v>1.8</v>
      </c>
      <c r="G36" s="41"/>
      <c r="H36" s="41"/>
      <c r="I36" s="41"/>
      <c r="J36" s="115">
        <v>14.2</v>
      </c>
      <c r="K36" s="149" t="s">
        <v>189</v>
      </c>
      <c r="L36" s="109"/>
    </row>
    <row r="37" spans="1:12" s="2" customFormat="1" ht="24.75" customHeight="1">
      <c r="A37" s="127" t="s">
        <v>16</v>
      </c>
      <c r="B37" s="131" t="s">
        <v>446</v>
      </c>
      <c r="C37" s="131"/>
      <c r="D37" s="150"/>
      <c r="E37" s="48">
        <f aca="true" t="shared" si="7" ref="E37:J37">SUM(E38:E48)</f>
        <v>65.99</v>
      </c>
      <c r="F37" s="48">
        <f t="shared" si="7"/>
        <v>8.49</v>
      </c>
      <c r="G37" s="48">
        <f t="shared" si="7"/>
        <v>0.8</v>
      </c>
      <c r="H37" s="48">
        <f t="shared" si="7"/>
        <v>0</v>
      </c>
      <c r="I37" s="48">
        <f t="shared" si="7"/>
        <v>0</v>
      </c>
      <c r="J37" s="48">
        <f t="shared" si="7"/>
        <v>56.7</v>
      </c>
      <c r="K37" s="131"/>
      <c r="L37" s="5"/>
    </row>
    <row r="38" spans="1:12" ht="30" customHeight="1">
      <c r="A38" s="132">
        <f>+A36+1</f>
        <v>26</v>
      </c>
      <c r="B38" s="151" t="s">
        <v>29</v>
      </c>
      <c r="C38" s="151" t="s">
        <v>30</v>
      </c>
      <c r="D38" s="151" t="s">
        <v>31</v>
      </c>
      <c r="E38" s="27">
        <f>SUM(F38:J38)</f>
        <v>0.3</v>
      </c>
      <c r="F38" s="46"/>
      <c r="G38" s="46"/>
      <c r="H38" s="46"/>
      <c r="I38" s="46"/>
      <c r="J38" s="47">
        <v>0.3</v>
      </c>
      <c r="K38" s="144" t="s">
        <v>393</v>
      </c>
      <c r="L38" s="1"/>
    </row>
    <row r="39" spans="1:12" ht="58.5" customHeight="1">
      <c r="A39" s="132">
        <f>+A38+1</f>
        <v>27</v>
      </c>
      <c r="B39" s="151" t="s">
        <v>32</v>
      </c>
      <c r="C39" s="151" t="s">
        <v>33</v>
      </c>
      <c r="D39" s="151" t="s">
        <v>23</v>
      </c>
      <c r="E39" s="27">
        <f aca="true" t="shared" si="8" ref="E39:E47">SUM(F39:J39)</f>
        <v>0.5</v>
      </c>
      <c r="F39" s="46"/>
      <c r="G39" s="46"/>
      <c r="H39" s="46"/>
      <c r="I39" s="46"/>
      <c r="J39" s="47">
        <v>0.5</v>
      </c>
      <c r="K39" s="144" t="s">
        <v>394</v>
      </c>
      <c r="L39" s="1"/>
    </row>
    <row r="40" spans="1:12" ht="54" customHeight="1">
      <c r="A40" s="132">
        <f aca="true" t="shared" si="9" ref="A40:A47">+A39+1</f>
        <v>28</v>
      </c>
      <c r="B40" s="151" t="s">
        <v>34</v>
      </c>
      <c r="C40" s="151" t="s">
        <v>33</v>
      </c>
      <c r="D40" s="151" t="s">
        <v>23</v>
      </c>
      <c r="E40" s="27">
        <f t="shared" si="8"/>
        <v>3</v>
      </c>
      <c r="F40" s="46"/>
      <c r="G40" s="46"/>
      <c r="H40" s="46"/>
      <c r="I40" s="46"/>
      <c r="J40" s="47">
        <v>3</v>
      </c>
      <c r="K40" s="144" t="s">
        <v>394</v>
      </c>
      <c r="L40" s="1"/>
    </row>
    <row r="41" spans="1:12" ht="30" customHeight="1">
      <c r="A41" s="132">
        <f t="shared" si="9"/>
        <v>29</v>
      </c>
      <c r="B41" s="151" t="s">
        <v>35</v>
      </c>
      <c r="C41" s="151" t="s">
        <v>36</v>
      </c>
      <c r="D41" s="151" t="s">
        <v>37</v>
      </c>
      <c r="E41" s="27">
        <f t="shared" si="8"/>
        <v>1.73</v>
      </c>
      <c r="F41" s="47">
        <v>1.73</v>
      </c>
      <c r="G41" s="46"/>
      <c r="H41" s="47"/>
      <c r="I41" s="46"/>
      <c r="J41" s="46"/>
      <c r="K41" s="152" t="s">
        <v>48</v>
      </c>
      <c r="L41" s="1"/>
    </row>
    <row r="42" spans="1:12" ht="51.75" customHeight="1">
      <c r="A42" s="132">
        <f t="shared" si="9"/>
        <v>30</v>
      </c>
      <c r="B42" s="153" t="s">
        <v>38</v>
      </c>
      <c r="C42" s="153" t="s">
        <v>50</v>
      </c>
      <c r="D42" s="153" t="s">
        <v>39</v>
      </c>
      <c r="E42" s="27">
        <f t="shared" si="8"/>
        <v>1.1600000000000001</v>
      </c>
      <c r="F42" s="47">
        <v>0.12</v>
      </c>
      <c r="G42" s="47">
        <v>0.28</v>
      </c>
      <c r="H42" s="47"/>
      <c r="I42" s="47"/>
      <c r="J42" s="47">
        <v>0.76</v>
      </c>
      <c r="K42" s="144" t="s">
        <v>393</v>
      </c>
      <c r="L42" s="1"/>
    </row>
    <row r="43" spans="1:12" ht="30" customHeight="1">
      <c r="A43" s="132">
        <f t="shared" si="9"/>
        <v>31</v>
      </c>
      <c r="B43" s="153" t="s">
        <v>40</v>
      </c>
      <c r="C43" s="153" t="s">
        <v>49</v>
      </c>
      <c r="D43" s="153" t="s">
        <v>41</v>
      </c>
      <c r="E43" s="27">
        <f t="shared" si="8"/>
        <v>1.06</v>
      </c>
      <c r="F43" s="47"/>
      <c r="G43" s="47"/>
      <c r="H43" s="47"/>
      <c r="I43" s="47"/>
      <c r="J43" s="47">
        <v>1.06</v>
      </c>
      <c r="K43" s="144" t="s">
        <v>393</v>
      </c>
      <c r="L43" s="1"/>
    </row>
    <row r="44" spans="1:12" ht="41.25" customHeight="1">
      <c r="A44" s="132">
        <f>+A43+1</f>
        <v>32</v>
      </c>
      <c r="B44" s="153" t="s">
        <v>42</v>
      </c>
      <c r="C44" s="153" t="s">
        <v>33</v>
      </c>
      <c r="D44" s="153" t="s">
        <v>43</v>
      </c>
      <c r="E44" s="27">
        <f t="shared" si="8"/>
        <v>33.5</v>
      </c>
      <c r="F44" s="46">
        <v>3.5</v>
      </c>
      <c r="G44" s="46"/>
      <c r="H44" s="46"/>
      <c r="I44" s="46"/>
      <c r="J44" s="46">
        <v>30</v>
      </c>
      <c r="K44" s="144" t="s">
        <v>393</v>
      </c>
      <c r="L44" s="1"/>
    </row>
    <row r="45" spans="1:12" ht="30.75" customHeight="1">
      <c r="A45" s="132">
        <f t="shared" si="9"/>
        <v>33</v>
      </c>
      <c r="B45" s="153" t="s">
        <v>44</v>
      </c>
      <c r="C45" s="144" t="s">
        <v>45</v>
      </c>
      <c r="D45" s="144" t="s">
        <v>39</v>
      </c>
      <c r="E45" s="27">
        <f t="shared" si="8"/>
        <v>1.88</v>
      </c>
      <c r="F45" s="47"/>
      <c r="G45" s="47"/>
      <c r="H45" s="47"/>
      <c r="I45" s="47"/>
      <c r="J45" s="47">
        <v>1.88</v>
      </c>
      <c r="K45" s="144" t="s">
        <v>393</v>
      </c>
      <c r="L45" s="1"/>
    </row>
    <row r="46" spans="1:12" ht="30.75" customHeight="1">
      <c r="A46" s="132">
        <f t="shared" si="9"/>
        <v>34</v>
      </c>
      <c r="B46" s="153" t="s">
        <v>46</v>
      </c>
      <c r="C46" s="144" t="s">
        <v>45</v>
      </c>
      <c r="D46" s="144" t="s">
        <v>39</v>
      </c>
      <c r="E46" s="27">
        <f t="shared" si="8"/>
        <v>1.95</v>
      </c>
      <c r="F46" s="47"/>
      <c r="G46" s="47"/>
      <c r="H46" s="47"/>
      <c r="I46" s="47"/>
      <c r="J46" s="47">
        <v>1.95</v>
      </c>
      <c r="K46" s="144" t="s">
        <v>393</v>
      </c>
      <c r="L46" s="1"/>
    </row>
    <row r="47" spans="1:12" ht="52.5" customHeight="1">
      <c r="A47" s="132">
        <f t="shared" si="9"/>
        <v>35</v>
      </c>
      <c r="B47" s="153" t="s">
        <v>47</v>
      </c>
      <c r="C47" s="154" t="s">
        <v>418</v>
      </c>
      <c r="D47" s="153" t="s">
        <v>39</v>
      </c>
      <c r="E47" s="27">
        <f t="shared" si="8"/>
        <v>20.09</v>
      </c>
      <c r="F47" s="47">
        <v>3.14</v>
      </c>
      <c r="G47" s="47"/>
      <c r="H47" s="47"/>
      <c r="I47" s="47"/>
      <c r="J47" s="47">
        <v>16.95</v>
      </c>
      <c r="K47" s="144" t="s">
        <v>393</v>
      </c>
      <c r="L47" s="1"/>
    </row>
    <row r="48" spans="1:12" ht="58.5" customHeight="1">
      <c r="A48" s="132">
        <f>+A47+1</f>
        <v>36</v>
      </c>
      <c r="B48" s="141" t="s">
        <v>404</v>
      </c>
      <c r="C48" s="141" t="s">
        <v>405</v>
      </c>
      <c r="D48" s="141" t="s">
        <v>402</v>
      </c>
      <c r="E48" s="107">
        <f>SUM(F48:J48)</f>
        <v>0.8200000000000001</v>
      </c>
      <c r="F48" s="108"/>
      <c r="G48" s="107">
        <v>0.52</v>
      </c>
      <c r="H48" s="108"/>
      <c r="I48" s="108"/>
      <c r="J48" s="107">
        <v>0.3</v>
      </c>
      <c r="K48" s="156" t="s">
        <v>441</v>
      </c>
      <c r="L48" s="1"/>
    </row>
    <row r="49" spans="1:12" ht="24.75" customHeight="1">
      <c r="A49" s="127" t="s">
        <v>17</v>
      </c>
      <c r="B49" s="128" t="s">
        <v>327</v>
      </c>
      <c r="C49" s="157"/>
      <c r="D49" s="157"/>
      <c r="E49" s="24">
        <f aca="true" t="shared" si="10" ref="E49:J49">SUM(E50:E51)</f>
        <v>53.43</v>
      </c>
      <c r="F49" s="24">
        <f t="shared" si="10"/>
        <v>8.72</v>
      </c>
      <c r="G49" s="24">
        <f t="shared" si="10"/>
        <v>0</v>
      </c>
      <c r="H49" s="24">
        <f t="shared" si="10"/>
        <v>0</v>
      </c>
      <c r="I49" s="24">
        <f t="shared" si="10"/>
        <v>0</v>
      </c>
      <c r="J49" s="24">
        <f t="shared" si="10"/>
        <v>44.71</v>
      </c>
      <c r="K49" s="141"/>
      <c r="L49" s="19"/>
    </row>
    <row r="50" spans="1:11" s="79" customFormat="1" ht="68.25" customHeight="1">
      <c r="A50" s="158">
        <f>+A48+1</f>
        <v>37</v>
      </c>
      <c r="B50" s="158" t="s">
        <v>438</v>
      </c>
      <c r="C50" s="158" t="s">
        <v>51</v>
      </c>
      <c r="D50" s="158" t="s">
        <v>52</v>
      </c>
      <c r="E50" s="27">
        <f>SUM(F50:J50)</f>
        <v>0.55</v>
      </c>
      <c r="F50" s="66">
        <v>0.55</v>
      </c>
      <c r="G50" s="67"/>
      <c r="H50" s="67"/>
      <c r="I50" s="67"/>
      <c r="J50" s="64"/>
      <c r="K50" s="160" t="s">
        <v>453</v>
      </c>
    </row>
    <row r="51" spans="1:11" s="55" customFormat="1" ht="44.25" customHeight="1">
      <c r="A51" s="158">
        <f>+A50+1</f>
        <v>38</v>
      </c>
      <c r="B51" s="158" t="s">
        <v>53</v>
      </c>
      <c r="C51" s="158" t="s">
        <v>55</v>
      </c>
      <c r="D51" s="161" t="s">
        <v>54</v>
      </c>
      <c r="E51" s="27">
        <f>SUM(F51:J51)</f>
        <v>52.88</v>
      </c>
      <c r="F51" s="66">
        <v>8.17</v>
      </c>
      <c r="G51" s="66"/>
      <c r="H51" s="66"/>
      <c r="I51" s="66"/>
      <c r="J51" s="66">
        <v>44.71</v>
      </c>
      <c r="K51" s="159" t="s">
        <v>56</v>
      </c>
    </row>
    <row r="52" spans="1:11" s="79" customFormat="1" ht="27" customHeight="1">
      <c r="A52" s="162" t="s">
        <v>18</v>
      </c>
      <c r="B52" s="163" t="s">
        <v>447</v>
      </c>
      <c r="C52" s="160"/>
      <c r="D52" s="160"/>
      <c r="E52" s="34">
        <f aca="true" t="shared" si="11" ref="E52:J52">SUM(E53:E62)</f>
        <v>21.75</v>
      </c>
      <c r="F52" s="34">
        <f t="shared" si="11"/>
        <v>7.96</v>
      </c>
      <c r="G52" s="25">
        <f t="shared" si="11"/>
        <v>0</v>
      </c>
      <c r="H52" s="25">
        <f t="shared" si="11"/>
        <v>0</v>
      </c>
      <c r="I52" s="25">
        <f t="shared" si="11"/>
        <v>0</v>
      </c>
      <c r="J52" s="34">
        <f t="shared" si="11"/>
        <v>13.790000000000001</v>
      </c>
      <c r="K52" s="164"/>
    </row>
    <row r="53" spans="1:11" s="79" customFormat="1" ht="44.25" customHeight="1">
      <c r="A53" s="165">
        <f>+A51+1</f>
        <v>39</v>
      </c>
      <c r="B53" s="166" t="s">
        <v>111</v>
      </c>
      <c r="C53" s="166" t="s">
        <v>112</v>
      </c>
      <c r="D53" s="166" t="s">
        <v>113</v>
      </c>
      <c r="E53" s="36">
        <f aca="true" t="shared" si="12" ref="E53:E62">SUM(F53:J53)</f>
        <v>0.15</v>
      </c>
      <c r="F53" s="81"/>
      <c r="G53" s="68"/>
      <c r="H53" s="68"/>
      <c r="I53" s="68"/>
      <c r="J53" s="81">
        <v>0.15</v>
      </c>
      <c r="K53" s="144" t="s">
        <v>393</v>
      </c>
    </row>
    <row r="54" spans="1:14" s="110" customFormat="1" ht="80.25" customHeight="1">
      <c r="A54" s="167">
        <f>+A53+1</f>
        <v>40</v>
      </c>
      <c r="B54" s="168" t="s">
        <v>406</v>
      </c>
      <c r="C54" s="168" t="s">
        <v>114</v>
      </c>
      <c r="D54" s="168" t="s">
        <v>407</v>
      </c>
      <c r="E54" s="116">
        <f t="shared" si="12"/>
        <v>1.34</v>
      </c>
      <c r="F54" s="116">
        <v>0.24</v>
      </c>
      <c r="G54" s="116"/>
      <c r="H54" s="116"/>
      <c r="I54" s="116"/>
      <c r="J54" s="116">
        <v>1.1</v>
      </c>
      <c r="K54" s="141" t="s">
        <v>408</v>
      </c>
      <c r="N54" s="111"/>
    </row>
    <row r="55" spans="1:14" s="110" customFormat="1" ht="81.75" customHeight="1">
      <c r="A55" s="167">
        <f aca="true" t="shared" si="13" ref="A55:A61">+A54+1</f>
        <v>41</v>
      </c>
      <c r="B55" s="168" t="s">
        <v>409</v>
      </c>
      <c r="C55" s="168" t="s">
        <v>115</v>
      </c>
      <c r="D55" s="168" t="s">
        <v>407</v>
      </c>
      <c r="E55" s="116">
        <f t="shared" si="12"/>
        <v>0.29</v>
      </c>
      <c r="F55" s="116"/>
      <c r="G55" s="116"/>
      <c r="H55" s="116"/>
      <c r="I55" s="116"/>
      <c r="J55" s="116">
        <v>0.29</v>
      </c>
      <c r="K55" s="141" t="s">
        <v>410</v>
      </c>
      <c r="N55" s="111"/>
    </row>
    <row r="56" spans="1:14" s="110" customFormat="1" ht="78" customHeight="1">
      <c r="A56" s="167">
        <f t="shared" si="13"/>
        <v>42</v>
      </c>
      <c r="B56" s="168" t="s">
        <v>411</v>
      </c>
      <c r="C56" s="168" t="s">
        <v>116</v>
      </c>
      <c r="D56" s="168" t="s">
        <v>407</v>
      </c>
      <c r="E56" s="116">
        <f t="shared" si="12"/>
        <v>5</v>
      </c>
      <c r="F56" s="116"/>
      <c r="G56" s="116"/>
      <c r="H56" s="116"/>
      <c r="I56" s="116"/>
      <c r="J56" s="116">
        <v>5</v>
      </c>
      <c r="K56" s="169" t="s">
        <v>412</v>
      </c>
      <c r="N56" s="111"/>
    </row>
    <row r="57" spans="1:14" s="110" customFormat="1" ht="73.5" customHeight="1">
      <c r="A57" s="167">
        <f t="shared" si="13"/>
        <v>43</v>
      </c>
      <c r="B57" s="168" t="s">
        <v>413</v>
      </c>
      <c r="C57" s="168" t="s">
        <v>117</v>
      </c>
      <c r="D57" s="168" t="s">
        <v>407</v>
      </c>
      <c r="E57" s="116">
        <f t="shared" si="12"/>
        <v>3.6</v>
      </c>
      <c r="F57" s="116"/>
      <c r="G57" s="116"/>
      <c r="H57" s="116"/>
      <c r="I57" s="116"/>
      <c r="J57" s="116">
        <v>3.6</v>
      </c>
      <c r="K57" s="169" t="s">
        <v>414</v>
      </c>
      <c r="N57" s="111"/>
    </row>
    <row r="58" spans="1:11" s="110" customFormat="1" ht="81" customHeight="1">
      <c r="A58" s="167">
        <f t="shared" si="13"/>
        <v>44</v>
      </c>
      <c r="B58" s="168" t="s">
        <v>415</v>
      </c>
      <c r="C58" s="168" t="s">
        <v>118</v>
      </c>
      <c r="D58" s="168" t="s">
        <v>407</v>
      </c>
      <c r="E58" s="116">
        <f t="shared" si="12"/>
        <v>3.5</v>
      </c>
      <c r="F58" s="116"/>
      <c r="G58" s="116"/>
      <c r="H58" s="116"/>
      <c r="I58" s="116"/>
      <c r="J58" s="116">
        <v>3.5</v>
      </c>
      <c r="K58" s="169" t="s">
        <v>416</v>
      </c>
    </row>
    <row r="59" spans="1:11" s="79" customFormat="1" ht="42" customHeight="1">
      <c r="A59" s="167">
        <f t="shared" si="13"/>
        <v>45</v>
      </c>
      <c r="B59" s="166" t="s">
        <v>119</v>
      </c>
      <c r="C59" s="166" t="s">
        <v>120</v>
      </c>
      <c r="D59" s="166" t="s">
        <v>121</v>
      </c>
      <c r="E59" s="36">
        <f t="shared" si="12"/>
        <v>0.27</v>
      </c>
      <c r="F59" s="81">
        <v>0.22</v>
      </c>
      <c r="G59" s="69"/>
      <c r="H59" s="69"/>
      <c r="I59" s="69"/>
      <c r="J59" s="81">
        <v>0.05</v>
      </c>
      <c r="K59" s="170" t="s">
        <v>396</v>
      </c>
    </row>
    <row r="60" spans="1:11" s="79" customFormat="1" ht="54.75" customHeight="1">
      <c r="A60" s="167">
        <f t="shared" si="13"/>
        <v>46</v>
      </c>
      <c r="B60" s="170" t="s">
        <v>122</v>
      </c>
      <c r="C60" s="170" t="s">
        <v>123</v>
      </c>
      <c r="D60" s="170" t="s">
        <v>124</v>
      </c>
      <c r="E60" s="36">
        <f t="shared" si="12"/>
        <v>7</v>
      </c>
      <c r="F60" s="82">
        <v>7</v>
      </c>
      <c r="G60" s="69"/>
      <c r="H60" s="69"/>
      <c r="I60" s="69"/>
      <c r="J60" s="82"/>
      <c r="K60" s="144" t="s">
        <v>442</v>
      </c>
    </row>
    <row r="61" spans="1:11" s="79" customFormat="1" ht="45" customHeight="1">
      <c r="A61" s="167">
        <f t="shared" si="13"/>
        <v>47</v>
      </c>
      <c r="B61" s="170" t="s">
        <v>125</v>
      </c>
      <c r="C61" s="170" t="s">
        <v>126</v>
      </c>
      <c r="D61" s="170" t="s">
        <v>127</v>
      </c>
      <c r="E61" s="36">
        <f t="shared" si="12"/>
        <v>0.6</v>
      </c>
      <c r="F61" s="82">
        <v>0.5</v>
      </c>
      <c r="G61" s="69"/>
      <c r="H61" s="69"/>
      <c r="I61" s="80"/>
      <c r="J61" s="82">
        <v>0.1</v>
      </c>
      <c r="K61" s="170" t="s">
        <v>397</v>
      </c>
    </row>
    <row r="62" spans="1:11" s="79" customFormat="1" ht="33" customHeight="1" hidden="1">
      <c r="A62" s="165">
        <v>55</v>
      </c>
      <c r="B62" s="141"/>
      <c r="C62" s="141"/>
      <c r="D62" s="141"/>
      <c r="E62" s="36">
        <f t="shared" si="12"/>
        <v>0</v>
      </c>
      <c r="F62" s="124"/>
      <c r="G62" s="125"/>
      <c r="H62" s="125"/>
      <c r="I62" s="41"/>
      <c r="J62" s="124"/>
      <c r="K62" s="164"/>
    </row>
    <row r="63" spans="1:11" s="79" customFormat="1" ht="22.5" customHeight="1">
      <c r="A63" s="162" t="s">
        <v>22</v>
      </c>
      <c r="B63" s="163" t="s">
        <v>419</v>
      </c>
      <c r="C63" s="160"/>
      <c r="D63" s="160"/>
      <c r="E63" s="34">
        <f aca="true" t="shared" si="14" ref="E63:J63">SUM(E64:E77)</f>
        <v>104.77999999999999</v>
      </c>
      <c r="F63" s="34">
        <f t="shared" si="14"/>
        <v>11.469999999999999</v>
      </c>
      <c r="G63" s="34">
        <f t="shared" si="14"/>
        <v>50.69</v>
      </c>
      <c r="H63" s="25">
        <f t="shared" si="14"/>
        <v>0</v>
      </c>
      <c r="I63" s="25">
        <f t="shared" si="14"/>
        <v>0</v>
      </c>
      <c r="J63" s="34">
        <f t="shared" si="14"/>
        <v>42.620000000000005</v>
      </c>
      <c r="K63" s="164"/>
    </row>
    <row r="64" spans="1:11" s="79" customFormat="1" ht="29.25" customHeight="1">
      <c r="A64" s="165">
        <f>+A61+1</f>
        <v>48</v>
      </c>
      <c r="B64" s="171" t="s">
        <v>62</v>
      </c>
      <c r="C64" s="171" t="s">
        <v>63</v>
      </c>
      <c r="D64" s="171" t="s">
        <v>64</v>
      </c>
      <c r="E64" s="69">
        <f>SUM(F64:J64)</f>
        <v>0.65</v>
      </c>
      <c r="F64" s="70">
        <v>0.65</v>
      </c>
      <c r="G64" s="70"/>
      <c r="H64" s="70"/>
      <c r="I64" s="70"/>
      <c r="J64" s="70"/>
      <c r="K64" s="172" t="s">
        <v>392</v>
      </c>
    </row>
    <row r="65" spans="1:11" s="79" customFormat="1" ht="30" customHeight="1">
      <c r="A65" s="165">
        <f>+A64+1</f>
        <v>49</v>
      </c>
      <c r="B65" s="171" t="s">
        <v>65</v>
      </c>
      <c r="C65" s="171" t="s">
        <v>66</v>
      </c>
      <c r="D65" s="171" t="s">
        <v>67</v>
      </c>
      <c r="E65" s="69">
        <f aca="true" t="shared" si="15" ref="E65:E77">SUM(F65:J65)</f>
        <v>0.5</v>
      </c>
      <c r="F65" s="70">
        <v>0.3</v>
      </c>
      <c r="G65" s="32"/>
      <c r="H65" s="32"/>
      <c r="I65" s="32"/>
      <c r="J65" s="70">
        <v>0.2</v>
      </c>
      <c r="K65" s="172" t="s">
        <v>392</v>
      </c>
    </row>
    <row r="66" spans="1:11" s="79" customFormat="1" ht="43.5" customHeight="1">
      <c r="A66" s="165">
        <f>+A65+1</f>
        <v>50</v>
      </c>
      <c r="B66" s="171" t="s">
        <v>68</v>
      </c>
      <c r="C66" s="171" t="s">
        <v>69</v>
      </c>
      <c r="D66" s="171" t="s">
        <v>23</v>
      </c>
      <c r="E66" s="69">
        <f t="shared" si="15"/>
        <v>1.4</v>
      </c>
      <c r="F66" s="70"/>
      <c r="G66" s="70">
        <v>1</v>
      </c>
      <c r="H66" s="70"/>
      <c r="I66" s="70"/>
      <c r="J66" s="70">
        <v>0.4</v>
      </c>
      <c r="K66" s="172" t="s">
        <v>392</v>
      </c>
    </row>
    <row r="67" spans="1:11" s="79" customFormat="1" ht="29.25" customHeight="1">
      <c r="A67" s="202">
        <f>+A66+1</f>
        <v>51</v>
      </c>
      <c r="B67" s="201" t="s">
        <v>70</v>
      </c>
      <c r="C67" s="173" t="s">
        <v>71</v>
      </c>
      <c r="D67" s="173" t="s">
        <v>64</v>
      </c>
      <c r="E67" s="69">
        <f t="shared" si="15"/>
        <v>0.2</v>
      </c>
      <c r="F67" s="49">
        <v>0.2</v>
      </c>
      <c r="G67" s="49"/>
      <c r="H67" s="70"/>
      <c r="I67" s="70"/>
      <c r="J67" s="49"/>
      <c r="K67" s="144" t="s">
        <v>393</v>
      </c>
    </row>
    <row r="68" spans="1:11" s="79" customFormat="1" ht="29.25" customHeight="1">
      <c r="A68" s="202"/>
      <c r="B68" s="201"/>
      <c r="C68" s="173" t="s">
        <v>72</v>
      </c>
      <c r="D68" s="173" t="s">
        <v>64</v>
      </c>
      <c r="E68" s="69">
        <f t="shared" si="15"/>
        <v>0.15</v>
      </c>
      <c r="F68" s="49">
        <v>0.15</v>
      </c>
      <c r="G68" s="49"/>
      <c r="H68" s="70"/>
      <c r="I68" s="70"/>
      <c r="J68" s="49"/>
      <c r="K68" s="144" t="s">
        <v>393</v>
      </c>
    </row>
    <row r="69" spans="1:11" s="79" customFormat="1" ht="29.25" customHeight="1">
      <c r="A69" s="202"/>
      <c r="B69" s="201"/>
      <c r="C69" s="173" t="s">
        <v>73</v>
      </c>
      <c r="D69" s="173" t="s">
        <v>64</v>
      </c>
      <c r="E69" s="69">
        <f t="shared" si="15"/>
        <v>0.25</v>
      </c>
      <c r="F69" s="49">
        <v>0.25</v>
      </c>
      <c r="G69" s="49"/>
      <c r="H69" s="70"/>
      <c r="I69" s="70"/>
      <c r="J69" s="49"/>
      <c r="K69" s="144" t="s">
        <v>393</v>
      </c>
    </row>
    <row r="70" spans="1:11" s="79" customFormat="1" ht="29.25" customHeight="1">
      <c r="A70" s="202">
        <f>+A67+1</f>
        <v>52</v>
      </c>
      <c r="B70" s="201" t="s">
        <v>70</v>
      </c>
      <c r="C70" s="173" t="s">
        <v>74</v>
      </c>
      <c r="D70" s="173" t="s">
        <v>64</v>
      </c>
      <c r="E70" s="69">
        <f t="shared" si="15"/>
        <v>0.3</v>
      </c>
      <c r="F70" s="49">
        <v>0.3</v>
      </c>
      <c r="G70" s="49"/>
      <c r="H70" s="70"/>
      <c r="I70" s="70"/>
      <c r="J70" s="49"/>
      <c r="K70" s="144" t="s">
        <v>393</v>
      </c>
    </row>
    <row r="71" spans="1:11" s="79" customFormat="1" ht="29.25" customHeight="1">
      <c r="A71" s="202"/>
      <c r="B71" s="201"/>
      <c r="C71" s="173" t="s">
        <v>75</v>
      </c>
      <c r="D71" s="173" t="s">
        <v>64</v>
      </c>
      <c r="E71" s="69">
        <f t="shared" si="15"/>
        <v>0.2</v>
      </c>
      <c r="F71" s="49">
        <v>0.03</v>
      </c>
      <c r="G71" s="49"/>
      <c r="H71" s="70"/>
      <c r="I71" s="70"/>
      <c r="J71" s="49">
        <v>0.17</v>
      </c>
      <c r="K71" s="144" t="s">
        <v>393</v>
      </c>
    </row>
    <row r="72" spans="1:11" s="79" customFormat="1" ht="29.25" customHeight="1">
      <c r="A72" s="202"/>
      <c r="B72" s="201"/>
      <c r="C72" s="173" t="s">
        <v>76</v>
      </c>
      <c r="D72" s="173" t="s">
        <v>64</v>
      </c>
      <c r="E72" s="69">
        <f t="shared" si="15"/>
        <v>0.7</v>
      </c>
      <c r="F72" s="49">
        <v>0.7</v>
      </c>
      <c r="G72" s="49"/>
      <c r="H72" s="70"/>
      <c r="I72" s="70"/>
      <c r="J72" s="49"/>
      <c r="K72" s="144" t="s">
        <v>393</v>
      </c>
    </row>
    <row r="73" spans="1:11" s="79" customFormat="1" ht="29.25" customHeight="1">
      <c r="A73" s="202"/>
      <c r="B73" s="201"/>
      <c r="C73" s="173" t="s">
        <v>77</v>
      </c>
      <c r="D73" s="173" t="s">
        <v>64</v>
      </c>
      <c r="E73" s="69">
        <f t="shared" si="15"/>
        <v>0.2</v>
      </c>
      <c r="F73" s="49">
        <v>0.2</v>
      </c>
      <c r="G73" s="49"/>
      <c r="H73" s="70"/>
      <c r="I73" s="70"/>
      <c r="J73" s="49"/>
      <c r="K73" s="144" t="s">
        <v>393</v>
      </c>
    </row>
    <row r="74" spans="1:11" s="79" customFormat="1" ht="44.25" customHeight="1">
      <c r="A74" s="165">
        <f>+A70+1</f>
        <v>53</v>
      </c>
      <c r="B74" s="171" t="s">
        <v>78</v>
      </c>
      <c r="C74" s="171" t="s">
        <v>79</v>
      </c>
      <c r="D74" s="171" t="s">
        <v>80</v>
      </c>
      <c r="E74" s="69">
        <f t="shared" si="15"/>
        <v>100.22999999999999</v>
      </c>
      <c r="F74" s="49">
        <v>8.69</v>
      </c>
      <c r="G74" s="49">
        <v>49.69</v>
      </c>
      <c r="H74" s="70"/>
      <c r="I74" s="70"/>
      <c r="J74" s="49">
        <v>41.85</v>
      </c>
      <c r="K74" s="173" t="s">
        <v>81</v>
      </c>
    </row>
    <row r="75" spans="1:11" s="79" customFormat="1" ht="27" customHeight="1" hidden="1">
      <c r="A75" s="165"/>
      <c r="B75" s="160"/>
      <c r="C75" s="160"/>
      <c r="D75" s="160"/>
      <c r="E75" s="69">
        <f t="shared" si="15"/>
        <v>0</v>
      </c>
      <c r="F75" s="70"/>
      <c r="G75" s="70"/>
      <c r="H75" s="70"/>
      <c r="I75" s="70"/>
      <c r="J75" s="70"/>
      <c r="K75" s="141"/>
    </row>
    <row r="76" spans="1:11" s="79" customFormat="1" ht="29.25" customHeight="1" hidden="1">
      <c r="A76" s="165"/>
      <c r="B76" s="160"/>
      <c r="C76" s="160"/>
      <c r="D76" s="160"/>
      <c r="E76" s="69">
        <f t="shared" si="15"/>
        <v>0</v>
      </c>
      <c r="F76" s="70"/>
      <c r="G76" s="70"/>
      <c r="H76" s="70"/>
      <c r="I76" s="70"/>
      <c r="J76" s="70"/>
      <c r="K76" s="141"/>
    </row>
    <row r="77" spans="1:11" s="79" customFormat="1" ht="56.25" customHeight="1" hidden="1">
      <c r="A77" s="165">
        <v>34</v>
      </c>
      <c r="B77" s="141"/>
      <c r="C77" s="141"/>
      <c r="D77" s="141"/>
      <c r="E77" s="69">
        <f t="shared" si="15"/>
        <v>0</v>
      </c>
      <c r="F77" s="126"/>
      <c r="G77" s="39"/>
      <c r="H77" s="39"/>
      <c r="I77" s="126"/>
      <c r="J77" s="126"/>
      <c r="K77" s="174"/>
    </row>
    <row r="78" spans="1:12" s="2" customFormat="1" ht="23.25" customHeight="1">
      <c r="A78" s="127" t="s">
        <v>24</v>
      </c>
      <c r="B78" s="163" t="s">
        <v>448</v>
      </c>
      <c r="C78" s="163"/>
      <c r="D78" s="175"/>
      <c r="E78" s="25">
        <f aca="true" t="shared" si="16" ref="E78:J78">SUM(E79:E85)</f>
        <v>48.760000000000005</v>
      </c>
      <c r="F78" s="25">
        <f t="shared" si="16"/>
        <v>6.8</v>
      </c>
      <c r="G78" s="25">
        <f t="shared" si="16"/>
        <v>3.9000000000000004</v>
      </c>
      <c r="H78" s="25">
        <f t="shared" si="16"/>
        <v>0</v>
      </c>
      <c r="I78" s="25">
        <f t="shared" si="16"/>
        <v>0</v>
      </c>
      <c r="J78" s="25">
        <f t="shared" si="16"/>
        <v>38.06</v>
      </c>
      <c r="K78" s="163"/>
      <c r="L78" s="5"/>
    </row>
    <row r="79" spans="1:11" ht="36" customHeight="1">
      <c r="A79" s="132">
        <f>+A74+1</f>
        <v>54</v>
      </c>
      <c r="B79" s="176" t="s">
        <v>209</v>
      </c>
      <c r="C79" s="176" t="s">
        <v>210</v>
      </c>
      <c r="D79" s="176" t="s">
        <v>211</v>
      </c>
      <c r="E79" s="58">
        <f aca="true" t="shared" si="17" ref="E79:E85">SUM(F79:J79)</f>
        <v>1.3</v>
      </c>
      <c r="F79" s="83">
        <v>0.6</v>
      </c>
      <c r="G79" s="83">
        <v>0.2</v>
      </c>
      <c r="H79" s="83"/>
      <c r="I79" s="83"/>
      <c r="J79" s="84">
        <v>0.5</v>
      </c>
      <c r="K79" s="144" t="s">
        <v>393</v>
      </c>
    </row>
    <row r="80" spans="1:11" ht="102" customHeight="1">
      <c r="A80" s="132">
        <f aca="true" t="shared" si="18" ref="A80:A85">+A79+1</f>
        <v>55</v>
      </c>
      <c r="B80" s="141" t="s">
        <v>213</v>
      </c>
      <c r="C80" s="141" t="s">
        <v>214</v>
      </c>
      <c r="D80" s="141" t="s">
        <v>211</v>
      </c>
      <c r="E80" s="58">
        <f t="shared" si="17"/>
        <v>13.600000000000001</v>
      </c>
      <c r="F80" s="39">
        <v>4</v>
      </c>
      <c r="G80" s="39">
        <v>3.7</v>
      </c>
      <c r="H80" s="39"/>
      <c r="I80" s="39"/>
      <c r="J80" s="39">
        <v>5.9</v>
      </c>
      <c r="K80" s="144" t="s">
        <v>393</v>
      </c>
    </row>
    <row r="81" spans="1:11" ht="29.25" customHeight="1">
      <c r="A81" s="132">
        <f t="shared" si="18"/>
        <v>56</v>
      </c>
      <c r="B81" s="141" t="s">
        <v>70</v>
      </c>
      <c r="C81" s="141" t="s">
        <v>215</v>
      </c>
      <c r="D81" s="141" t="s">
        <v>211</v>
      </c>
      <c r="E81" s="58">
        <f t="shared" si="17"/>
        <v>0.16</v>
      </c>
      <c r="F81" s="39"/>
      <c r="G81" s="39"/>
      <c r="H81" s="39"/>
      <c r="I81" s="39"/>
      <c r="J81" s="39">
        <v>0.16</v>
      </c>
      <c r="K81" s="144" t="s">
        <v>393</v>
      </c>
    </row>
    <row r="82" spans="1:11" ht="43.5" customHeight="1">
      <c r="A82" s="132">
        <f t="shared" si="18"/>
        <v>57</v>
      </c>
      <c r="B82" s="141" t="s">
        <v>216</v>
      </c>
      <c r="C82" s="141" t="s">
        <v>217</v>
      </c>
      <c r="D82" s="141" t="s">
        <v>211</v>
      </c>
      <c r="E82" s="58">
        <f t="shared" si="17"/>
        <v>25</v>
      </c>
      <c r="F82" s="106"/>
      <c r="G82" s="106"/>
      <c r="H82" s="106"/>
      <c r="I82" s="106"/>
      <c r="J82" s="39">
        <v>25</v>
      </c>
      <c r="K82" s="144" t="s">
        <v>399</v>
      </c>
    </row>
    <row r="83" spans="1:12" s="59" customFormat="1" ht="33.75" customHeight="1">
      <c r="A83" s="132">
        <f t="shared" si="18"/>
        <v>58</v>
      </c>
      <c r="B83" s="141" t="s">
        <v>218</v>
      </c>
      <c r="C83" s="141" t="s">
        <v>212</v>
      </c>
      <c r="D83" s="141" t="s">
        <v>219</v>
      </c>
      <c r="E83" s="58">
        <f t="shared" si="17"/>
        <v>5.5</v>
      </c>
      <c r="F83" s="39">
        <v>1.5</v>
      </c>
      <c r="G83" s="106"/>
      <c r="H83" s="106"/>
      <c r="I83" s="106"/>
      <c r="J83" s="39">
        <v>4</v>
      </c>
      <c r="K83" s="144" t="s">
        <v>393</v>
      </c>
      <c r="L83" s="60"/>
    </row>
    <row r="84" spans="1:11" ht="55.5" customHeight="1">
      <c r="A84" s="132">
        <f t="shared" si="18"/>
        <v>59</v>
      </c>
      <c r="B84" s="176" t="s">
        <v>220</v>
      </c>
      <c r="C84" s="176" t="s">
        <v>221</v>
      </c>
      <c r="D84" s="176" t="s">
        <v>211</v>
      </c>
      <c r="E84" s="58">
        <f t="shared" si="17"/>
        <v>2.6</v>
      </c>
      <c r="F84" s="83">
        <v>0.4</v>
      </c>
      <c r="G84" s="78"/>
      <c r="H84" s="78"/>
      <c r="I84" s="78"/>
      <c r="J84" s="83">
        <v>2.2</v>
      </c>
      <c r="K84" s="144" t="s">
        <v>455</v>
      </c>
    </row>
    <row r="85" spans="1:11" ht="40.5" customHeight="1">
      <c r="A85" s="132">
        <f t="shared" si="18"/>
        <v>60</v>
      </c>
      <c r="B85" s="176" t="s">
        <v>222</v>
      </c>
      <c r="C85" s="176" t="s">
        <v>223</v>
      </c>
      <c r="D85" s="176" t="s">
        <v>211</v>
      </c>
      <c r="E85" s="58">
        <f t="shared" si="17"/>
        <v>0.6</v>
      </c>
      <c r="F85" s="83">
        <v>0.3</v>
      </c>
      <c r="G85" s="78"/>
      <c r="H85" s="78"/>
      <c r="I85" s="78"/>
      <c r="J85" s="83">
        <v>0.3</v>
      </c>
      <c r="K85" s="144" t="s">
        <v>399</v>
      </c>
    </row>
    <row r="86" spans="1:12" ht="26.25" customHeight="1">
      <c r="A86" s="127" t="s">
        <v>25</v>
      </c>
      <c r="B86" s="163" t="s">
        <v>329</v>
      </c>
      <c r="C86" s="163"/>
      <c r="D86" s="163"/>
      <c r="E86" s="29">
        <f aca="true" t="shared" si="19" ref="E86:J86">SUM(E87:E100)</f>
        <v>141.256</v>
      </c>
      <c r="F86" s="29">
        <f t="shared" si="19"/>
        <v>53.298</v>
      </c>
      <c r="G86" s="29">
        <f t="shared" si="19"/>
        <v>22.67</v>
      </c>
      <c r="H86" s="29">
        <f t="shared" si="19"/>
        <v>7.6</v>
      </c>
      <c r="I86" s="25">
        <f t="shared" si="19"/>
        <v>0</v>
      </c>
      <c r="J86" s="29">
        <f t="shared" si="19"/>
        <v>57.688</v>
      </c>
      <c r="K86" s="144"/>
      <c r="L86" s="19"/>
    </row>
    <row r="87" spans="1:12" ht="43.5" customHeight="1">
      <c r="A87" s="132">
        <f>+A85+1</f>
        <v>61</v>
      </c>
      <c r="B87" s="149" t="s">
        <v>176</v>
      </c>
      <c r="C87" s="149" t="s">
        <v>177</v>
      </c>
      <c r="D87" s="149" t="s">
        <v>178</v>
      </c>
      <c r="E87" s="58">
        <f aca="true" t="shared" si="20" ref="E87:E99">SUM(F87:J87)</f>
        <v>0.21</v>
      </c>
      <c r="F87" s="83"/>
      <c r="G87" s="78"/>
      <c r="H87" s="78"/>
      <c r="I87" s="78"/>
      <c r="J87" s="83">
        <v>0.21</v>
      </c>
      <c r="K87" s="144" t="s">
        <v>399</v>
      </c>
      <c r="L87" s="19"/>
    </row>
    <row r="88" spans="1:12" ht="68.25" customHeight="1">
      <c r="A88" s="132">
        <f>+A87+1</f>
        <v>62</v>
      </c>
      <c r="B88" s="178" t="s">
        <v>179</v>
      </c>
      <c r="C88" s="178" t="s">
        <v>180</v>
      </c>
      <c r="D88" s="178" t="s">
        <v>181</v>
      </c>
      <c r="E88" s="58">
        <f t="shared" si="20"/>
        <v>2.92</v>
      </c>
      <c r="F88" s="85">
        <v>1.57</v>
      </c>
      <c r="G88" s="29"/>
      <c r="H88" s="29"/>
      <c r="I88" s="25"/>
      <c r="J88" s="85">
        <v>1.35</v>
      </c>
      <c r="K88" s="144" t="s">
        <v>399</v>
      </c>
      <c r="L88" s="19"/>
    </row>
    <row r="89" spans="1:12" ht="39.75" customHeight="1">
      <c r="A89" s="132">
        <f aca="true" t="shared" si="21" ref="A89:A96">+A88+1</f>
        <v>63</v>
      </c>
      <c r="B89" s="149" t="s">
        <v>182</v>
      </c>
      <c r="C89" s="149" t="s">
        <v>183</v>
      </c>
      <c r="D89" s="149" t="s">
        <v>184</v>
      </c>
      <c r="E89" s="58">
        <f t="shared" si="20"/>
        <v>3</v>
      </c>
      <c r="F89" s="86">
        <v>0.05</v>
      </c>
      <c r="G89" s="86">
        <v>2.67</v>
      </c>
      <c r="H89" s="29"/>
      <c r="I89" s="25"/>
      <c r="J89" s="86">
        <v>0.28</v>
      </c>
      <c r="K89" s="144" t="s">
        <v>399</v>
      </c>
      <c r="L89" s="19"/>
    </row>
    <row r="90" spans="1:12" ht="28.5" customHeight="1">
      <c r="A90" s="132">
        <f t="shared" si="21"/>
        <v>64</v>
      </c>
      <c r="B90" s="149" t="s">
        <v>185</v>
      </c>
      <c r="C90" s="149" t="s">
        <v>186</v>
      </c>
      <c r="D90" s="149" t="s">
        <v>23</v>
      </c>
      <c r="E90" s="58">
        <f t="shared" si="20"/>
        <v>1</v>
      </c>
      <c r="F90" s="86"/>
      <c r="G90" s="86"/>
      <c r="H90" s="29"/>
      <c r="I90" s="25"/>
      <c r="J90" s="86">
        <v>1</v>
      </c>
      <c r="K90" s="149" t="s">
        <v>190</v>
      </c>
      <c r="L90" s="19"/>
    </row>
    <row r="91" spans="1:12" ht="46.5" customHeight="1">
      <c r="A91" s="132">
        <f t="shared" si="21"/>
        <v>65</v>
      </c>
      <c r="B91" s="149" t="s">
        <v>187</v>
      </c>
      <c r="C91" s="149" t="s">
        <v>186</v>
      </c>
      <c r="D91" s="149" t="s">
        <v>23</v>
      </c>
      <c r="E91" s="58">
        <f t="shared" si="20"/>
        <v>50</v>
      </c>
      <c r="F91" s="86">
        <v>7</v>
      </c>
      <c r="G91" s="86">
        <v>20</v>
      </c>
      <c r="H91" s="29"/>
      <c r="I91" s="25"/>
      <c r="J91" s="86">
        <v>23</v>
      </c>
      <c r="K91" s="149" t="s">
        <v>190</v>
      </c>
      <c r="L91" s="19"/>
    </row>
    <row r="92" spans="1:12" ht="91.5" customHeight="1">
      <c r="A92" s="132">
        <f t="shared" si="21"/>
        <v>66</v>
      </c>
      <c r="B92" s="179" t="s">
        <v>70</v>
      </c>
      <c r="C92" s="179" t="s">
        <v>188</v>
      </c>
      <c r="D92" s="179" t="s">
        <v>184</v>
      </c>
      <c r="E92" s="58">
        <f t="shared" si="20"/>
        <v>1.8</v>
      </c>
      <c r="F92" s="85">
        <v>1.46</v>
      </c>
      <c r="G92" s="29"/>
      <c r="H92" s="29"/>
      <c r="I92" s="25"/>
      <c r="J92" s="87">
        <v>0.34</v>
      </c>
      <c r="K92" s="149" t="s">
        <v>190</v>
      </c>
      <c r="L92" s="19"/>
    </row>
    <row r="93" spans="1:12" ht="42" customHeight="1">
      <c r="A93" s="132">
        <f t="shared" si="21"/>
        <v>67</v>
      </c>
      <c r="B93" s="180" t="s">
        <v>191</v>
      </c>
      <c r="C93" s="180" t="s">
        <v>192</v>
      </c>
      <c r="D93" s="180" t="s">
        <v>80</v>
      </c>
      <c r="E93" s="58">
        <f t="shared" si="20"/>
        <v>55.226</v>
      </c>
      <c r="F93" s="88">
        <v>38.518</v>
      </c>
      <c r="G93" s="29"/>
      <c r="H93" s="29"/>
      <c r="I93" s="25"/>
      <c r="J93" s="88">
        <v>16.708</v>
      </c>
      <c r="K93" s="149" t="s">
        <v>195</v>
      </c>
      <c r="L93" s="19"/>
    </row>
    <row r="94" spans="1:12" ht="30.75" customHeight="1">
      <c r="A94" s="132">
        <f t="shared" si="21"/>
        <v>68</v>
      </c>
      <c r="B94" s="149" t="s">
        <v>193</v>
      </c>
      <c r="C94" s="149" t="s">
        <v>194</v>
      </c>
      <c r="D94" s="149" t="s">
        <v>328</v>
      </c>
      <c r="E94" s="58">
        <f t="shared" si="20"/>
        <v>0.1</v>
      </c>
      <c r="F94" s="86">
        <v>0.1</v>
      </c>
      <c r="G94" s="29"/>
      <c r="H94" s="29"/>
      <c r="I94" s="25"/>
      <c r="J94" s="89"/>
      <c r="K94" s="149" t="s">
        <v>189</v>
      </c>
      <c r="L94" s="19"/>
    </row>
    <row r="95" spans="1:12" ht="43.5" customHeight="1">
      <c r="A95" s="132">
        <f t="shared" si="21"/>
        <v>69</v>
      </c>
      <c r="B95" s="149" t="s">
        <v>199</v>
      </c>
      <c r="C95" s="149" t="s">
        <v>200</v>
      </c>
      <c r="D95" s="149" t="s">
        <v>184</v>
      </c>
      <c r="E95" s="58">
        <f t="shared" si="20"/>
        <v>4.9</v>
      </c>
      <c r="F95" s="90">
        <v>1</v>
      </c>
      <c r="G95" s="29"/>
      <c r="H95" s="90">
        <v>1.9</v>
      </c>
      <c r="I95" s="25"/>
      <c r="J95" s="90">
        <v>2</v>
      </c>
      <c r="K95" s="149" t="s">
        <v>189</v>
      </c>
      <c r="L95" s="19"/>
    </row>
    <row r="96" spans="1:12" ht="41.25" customHeight="1">
      <c r="A96" s="132">
        <f t="shared" si="21"/>
        <v>70</v>
      </c>
      <c r="B96" s="149" t="s">
        <v>201</v>
      </c>
      <c r="C96" s="149" t="s">
        <v>202</v>
      </c>
      <c r="D96" s="149" t="s">
        <v>184</v>
      </c>
      <c r="E96" s="58">
        <f t="shared" si="20"/>
        <v>22.1</v>
      </c>
      <c r="F96" s="90">
        <v>3.6</v>
      </c>
      <c r="G96" s="29"/>
      <c r="H96" s="90">
        <v>5.7</v>
      </c>
      <c r="I96" s="25"/>
      <c r="J96" s="90">
        <v>12.8</v>
      </c>
      <c r="K96" s="149" t="s">
        <v>189</v>
      </c>
      <c r="L96" s="19"/>
    </row>
    <row r="97" spans="1:12" ht="26.25" customHeight="1" hidden="1">
      <c r="A97" s="127"/>
      <c r="B97" s="163"/>
      <c r="C97" s="163"/>
      <c r="D97" s="163"/>
      <c r="E97" s="58">
        <f t="shared" si="20"/>
        <v>0</v>
      </c>
      <c r="F97" s="29"/>
      <c r="G97" s="29"/>
      <c r="H97" s="29"/>
      <c r="I97" s="25"/>
      <c r="J97" s="29"/>
      <c r="K97" s="174"/>
      <c r="L97" s="19"/>
    </row>
    <row r="98" spans="1:11" ht="35.25" customHeight="1" hidden="1">
      <c r="A98" s="132">
        <v>39</v>
      </c>
      <c r="B98" s="181"/>
      <c r="C98" s="182"/>
      <c r="D98" s="182"/>
      <c r="E98" s="58">
        <f t="shared" si="20"/>
        <v>0</v>
      </c>
      <c r="F98" s="61"/>
      <c r="G98" s="61"/>
      <c r="H98" s="61"/>
      <c r="I98" s="61"/>
      <c r="J98" s="62"/>
      <c r="K98" s="176"/>
    </row>
    <row r="99" spans="1:11" ht="35.25" customHeight="1" hidden="1">
      <c r="A99" s="132"/>
      <c r="B99" s="181"/>
      <c r="C99" s="182"/>
      <c r="D99" s="182"/>
      <c r="E99" s="58">
        <f t="shared" si="20"/>
        <v>0</v>
      </c>
      <c r="F99" s="61"/>
      <c r="G99" s="61"/>
      <c r="H99" s="61"/>
      <c r="I99" s="61"/>
      <c r="J99" s="62"/>
      <c r="K99" s="176"/>
    </row>
    <row r="100" spans="1:11" ht="69.75" customHeight="1" hidden="1">
      <c r="A100" s="132">
        <v>40</v>
      </c>
      <c r="B100" s="181"/>
      <c r="C100" s="182"/>
      <c r="D100" s="182"/>
      <c r="E100" s="58">
        <f>SUM(F100:J100)</f>
        <v>0</v>
      </c>
      <c r="F100" s="63"/>
      <c r="G100" s="63"/>
      <c r="H100" s="63"/>
      <c r="I100" s="63"/>
      <c r="J100" s="115"/>
      <c r="K100" s="183"/>
    </row>
    <row r="101" spans="1:12" s="2" customFormat="1" ht="23.25" customHeight="1">
      <c r="A101" s="131" t="s">
        <v>26</v>
      </c>
      <c r="B101" s="163" t="s">
        <v>330</v>
      </c>
      <c r="C101" s="163"/>
      <c r="D101" s="163"/>
      <c r="E101" s="30">
        <f aca="true" t="shared" si="22" ref="E101:J101">SUM(E102:E103)</f>
        <v>49.12</v>
      </c>
      <c r="F101" s="30">
        <f t="shared" si="22"/>
        <v>9.8</v>
      </c>
      <c r="G101" s="35">
        <f t="shared" si="22"/>
        <v>0</v>
      </c>
      <c r="H101" s="35">
        <f t="shared" si="22"/>
        <v>0</v>
      </c>
      <c r="I101" s="35">
        <f t="shared" si="22"/>
        <v>0</v>
      </c>
      <c r="J101" s="30">
        <f t="shared" si="22"/>
        <v>39.32</v>
      </c>
      <c r="K101" s="163"/>
      <c r="L101" s="10"/>
    </row>
    <row r="102" spans="1:12" s="2" customFormat="1" ht="38.25">
      <c r="A102" s="184">
        <f>+A96+1</f>
        <v>71</v>
      </c>
      <c r="B102" s="142" t="s">
        <v>57</v>
      </c>
      <c r="C102" s="142" t="s">
        <v>58</v>
      </c>
      <c r="D102" s="142" t="s">
        <v>43</v>
      </c>
      <c r="E102" s="91">
        <f aca="true" t="shared" si="23" ref="E102:E108">SUM(F102:J102)</f>
        <v>43.5</v>
      </c>
      <c r="F102" s="92">
        <v>7.7</v>
      </c>
      <c r="G102" s="93"/>
      <c r="H102" s="94"/>
      <c r="I102" s="94"/>
      <c r="J102" s="92">
        <v>35.8</v>
      </c>
      <c r="K102" s="149" t="s">
        <v>189</v>
      </c>
      <c r="L102" s="10"/>
    </row>
    <row r="103" spans="1:12" s="2" customFormat="1" ht="30.75" customHeight="1">
      <c r="A103" s="184">
        <f>+A102+1</f>
        <v>72</v>
      </c>
      <c r="B103" s="142" t="s">
        <v>59</v>
      </c>
      <c r="C103" s="142" t="s">
        <v>60</v>
      </c>
      <c r="D103" s="142" t="s">
        <v>61</v>
      </c>
      <c r="E103" s="91">
        <f t="shared" si="23"/>
        <v>5.62</v>
      </c>
      <c r="F103" s="92">
        <v>2.1</v>
      </c>
      <c r="G103" s="93"/>
      <c r="H103" s="94"/>
      <c r="I103" s="94"/>
      <c r="J103" s="92">
        <v>3.52</v>
      </c>
      <c r="K103" s="149" t="s">
        <v>189</v>
      </c>
      <c r="L103" s="10"/>
    </row>
    <row r="104" spans="1:12" s="2" customFormat="1" ht="25.5" customHeight="1">
      <c r="A104" s="131" t="s">
        <v>19</v>
      </c>
      <c r="B104" s="185" t="s">
        <v>449</v>
      </c>
      <c r="C104" s="185"/>
      <c r="D104" s="185"/>
      <c r="E104" s="30">
        <f aca="true" t="shared" si="24" ref="E104:J104">SUM(E105:E108)</f>
        <v>9.63</v>
      </c>
      <c r="F104" s="30">
        <f t="shared" si="24"/>
        <v>5.13</v>
      </c>
      <c r="G104" s="30">
        <f t="shared" si="24"/>
        <v>0.7</v>
      </c>
      <c r="H104" s="35">
        <f t="shared" si="24"/>
        <v>0</v>
      </c>
      <c r="I104" s="35">
        <f t="shared" si="24"/>
        <v>0</v>
      </c>
      <c r="J104" s="30">
        <f t="shared" si="24"/>
        <v>3.8000000000000003</v>
      </c>
      <c r="K104" s="185"/>
      <c r="L104" s="10"/>
    </row>
    <row r="105" spans="1:11" ht="30" customHeight="1">
      <c r="A105" s="141">
        <f>+A103+1</f>
        <v>73</v>
      </c>
      <c r="B105" s="186" t="s">
        <v>135</v>
      </c>
      <c r="C105" s="186" t="s">
        <v>136</v>
      </c>
      <c r="D105" s="186" t="s">
        <v>137</v>
      </c>
      <c r="E105" s="91">
        <f t="shared" si="23"/>
        <v>0.56</v>
      </c>
      <c r="F105" s="95"/>
      <c r="G105" s="95"/>
      <c r="H105" s="61"/>
      <c r="I105" s="61"/>
      <c r="J105" s="95">
        <v>0.56</v>
      </c>
      <c r="K105" s="149" t="s">
        <v>189</v>
      </c>
    </row>
    <row r="106" spans="1:11" ht="31.5" customHeight="1">
      <c r="A106" s="141">
        <f>+A105+1</f>
        <v>74</v>
      </c>
      <c r="B106" s="186" t="s">
        <v>70</v>
      </c>
      <c r="C106" s="186" t="s">
        <v>138</v>
      </c>
      <c r="D106" s="186" t="s">
        <v>139</v>
      </c>
      <c r="E106" s="91">
        <f t="shared" si="23"/>
        <v>3</v>
      </c>
      <c r="F106" s="95">
        <v>1.76</v>
      </c>
      <c r="G106" s="95">
        <v>0.7</v>
      </c>
      <c r="H106" s="61"/>
      <c r="I106" s="61"/>
      <c r="J106" s="95">
        <v>0.54</v>
      </c>
      <c r="K106" s="149" t="s">
        <v>189</v>
      </c>
    </row>
    <row r="107" spans="1:11" ht="29.25" customHeight="1">
      <c r="A107" s="141">
        <f>+A106+1</f>
        <v>75</v>
      </c>
      <c r="B107" s="186" t="s">
        <v>70</v>
      </c>
      <c r="C107" s="186" t="s">
        <v>140</v>
      </c>
      <c r="D107" s="186" t="s">
        <v>141</v>
      </c>
      <c r="E107" s="91">
        <f t="shared" si="23"/>
        <v>5.77</v>
      </c>
      <c r="F107" s="95">
        <v>3.07</v>
      </c>
      <c r="G107" s="95"/>
      <c r="H107" s="61"/>
      <c r="I107" s="61"/>
      <c r="J107" s="95">
        <v>2.7</v>
      </c>
      <c r="K107" s="149" t="s">
        <v>189</v>
      </c>
    </row>
    <row r="108" spans="1:11" ht="31.5" customHeight="1">
      <c r="A108" s="141">
        <f>+A107+1</f>
        <v>76</v>
      </c>
      <c r="B108" s="186" t="s">
        <v>142</v>
      </c>
      <c r="C108" s="186" t="s">
        <v>143</v>
      </c>
      <c r="D108" s="186" t="s">
        <v>144</v>
      </c>
      <c r="E108" s="91">
        <f t="shared" si="23"/>
        <v>0.3</v>
      </c>
      <c r="F108" s="95">
        <v>0.3</v>
      </c>
      <c r="G108" s="95"/>
      <c r="H108" s="64"/>
      <c r="I108" s="64"/>
      <c r="J108" s="95"/>
      <c r="K108" s="186" t="s">
        <v>398</v>
      </c>
    </row>
    <row r="109" spans="1:12" s="2" customFormat="1" ht="24.75" customHeight="1">
      <c r="A109" s="131" t="s">
        <v>452</v>
      </c>
      <c r="B109" s="185" t="s">
        <v>331</v>
      </c>
      <c r="C109" s="185"/>
      <c r="D109" s="185"/>
      <c r="E109" s="31">
        <f aca="true" t="shared" si="25" ref="E109:J109">SUM(E110:E111)</f>
        <v>15.76</v>
      </c>
      <c r="F109" s="31">
        <f t="shared" si="25"/>
        <v>3.2</v>
      </c>
      <c r="G109" s="25">
        <f t="shared" si="25"/>
        <v>0</v>
      </c>
      <c r="H109" s="25">
        <f t="shared" si="25"/>
        <v>0</v>
      </c>
      <c r="I109" s="25">
        <f t="shared" si="25"/>
        <v>0</v>
      </c>
      <c r="J109" s="31">
        <f t="shared" si="25"/>
        <v>12.559999999999999</v>
      </c>
      <c r="K109" s="185"/>
      <c r="L109" s="10"/>
    </row>
    <row r="110" spans="1:11" ht="66" customHeight="1">
      <c r="A110" s="141">
        <f>+A108+1</f>
        <v>77</v>
      </c>
      <c r="B110" s="144" t="s">
        <v>203</v>
      </c>
      <c r="C110" s="144" t="s">
        <v>204</v>
      </c>
      <c r="D110" s="144" t="s">
        <v>205</v>
      </c>
      <c r="E110" s="58">
        <f>SUM(F110:J110)</f>
        <v>5.76</v>
      </c>
      <c r="F110" s="31"/>
      <c r="G110" s="25"/>
      <c r="H110" s="25"/>
      <c r="I110" s="25"/>
      <c r="J110" s="96">
        <v>5.76</v>
      </c>
      <c r="K110" s="187" t="s">
        <v>443</v>
      </c>
    </row>
    <row r="111" spans="1:11" ht="41.25" customHeight="1">
      <c r="A111" s="141">
        <f>+A110+1</f>
        <v>78</v>
      </c>
      <c r="B111" s="188" t="s">
        <v>206</v>
      </c>
      <c r="C111" s="188" t="s">
        <v>207</v>
      </c>
      <c r="D111" s="188" t="s">
        <v>208</v>
      </c>
      <c r="E111" s="58">
        <f>SUM(F111:J111)</f>
        <v>10</v>
      </c>
      <c r="F111" s="97">
        <v>3.2</v>
      </c>
      <c r="G111" s="58"/>
      <c r="H111" s="58"/>
      <c r="I111" s="58"/>
      <c r="J111" s="97">
        <v>6.8</v>
      </c>
      <c r="K111" s="189" t="s">
        <v>400</v>
      </c>
    </row>
    <row r="112" spans="1:11" ht="23.25" customHeight="1">
      <c r="A112" s="131" t="s">
        <v>20</v>
      </c>
      <c r="B112" s="185" t="s">
        <v>450</v>
      </c>
      <c r="C112" s="190"/>
      <c r="D112" s="190"/>
      <c r="E112" s="31">
        <f aca="true" t="shared" si="26" ref="E112:J112">SUM(E113:E116)</f>
        <v>7.75</v>
      </c>
      <c r="F112" s="31">
        <f t="shared" si="26"/>
        <v>3.56</v>
      </c>
      <c r="G112" s="25">
        <f t="shared" si="26"/>
        <v>0</v>
      </c>
      <c r="H112" s="25">
        <f t="shared" si="26"/>
        <v>0</v>
      </c>
      <c r="I112" s="25">
        <f t="shared" si="26"/>
        <v>0</v>
      </c>
      <c r="J112" s="31">
        <f t="shared" si="26"/>
        <v>4.1899999999999995</v>
      </c>
      <c r="K112" s="190"/>
    </row>
    <row r="113" spans="1:11" ht="40.5" customHeight="1">
      <c r="A113" s="141">
        <f>+A111+1</f>
        <v>79</v>
      </c>
      <c r="B113" s="145" t="s">
        <v>70</v>
      </c>
      <c r="C113" s="145" t="s">
        <v>131</v>
      </c>
      <c r="D113" s="145" t="s">
        <v>130</v>
      </c>
      <c r="E113" s="71">
        <f>SUM(F113:J113)</f>
        <v>2.5</v>
      </c>
      <c r="F113" s="72">
        <v>2</v>
      </c>
      <c r="G113" s="72"/>
      <c r="H113" s="72"/>
      <c r="I113" s="72"/>
      <c r="J113" s="56">
        <v>0.5</v>
      </c>
      <c r="K113" s="145" t="s">
        <v>132</v>
      </c>
    </row>
    <row r="114" spans="1:11" ht="67.5" customHeight="1">
      <c r="A114" s="141">
        <f>+A113+1</f>
        <v>80</v>
      </c>
      <c r="B114" s="142" t="s">
        <v>133</v>
      </c>
      <c r="C114" s="142" t="s">
        <v>134</v>
      </c>
      <c r="D114" s="142" t="s">
        <v>130</v>
      </c>
      <c r="E114" s="71">
        <f>SUM(F114:J114)</f>
        <v>1.25</v>
      </c>
      <c r="F114" s="72">
        <v>1</v>
      </c>
      <c r="G114" s="72"/>
      <c r="H114" s="72"/>
      <c r="I114" s="72"/>
      <c r="J114" s="72">
        <v>0.25</v>
      </c>
      <c r="K114" s="142" t="s">
        <v>395</v>
      </c>
    </row>
    <row r="115" spans="1:11" ht="55.5" customHeight="1" hidden="1">
      <c r="A115" s="141">
        <v>92</v>
      </c>
      <c r="B115" s="190"/>
      <c r="C115" s="190"/>
      <c r="D115" s="190"/>
      <c r="E115" s="71">
        <f>SUM(F115:J115)</f>
        <v>0</v>
      </c>
      <c r="F115" s="72"/>
      <c r="G115" s="72"/>
      <c r="H115" s="72"/>
      <c r="I115" s="72"/>
      <c r="J115" s="72"/>
      <c r="K115" s="190"/>
    </row>
    <row r="116" spans="1:11" ht="42" customHeight="1">
      <c r="A116" s="141">
        <f>+A114+1</f>
        <v>81</v>
      </c>
      <c r="B116" s="141" t="s">
        <v>401</v>
      </c>
      <c r="C116" s="141" t="s">
        <v>320</v>
      </c>
      <c r="D116" s="141" t="s">
        <v>402</v>
      </c>
      <c r="E116" s="107">
        <f>SUM(F116:J116)</f>
        <v>4</v>
      </c>
      <c r="F116" s="107">
        <v>0.56</v>
      </c>
      <c r="G116" s="108"/>
      <c r="H116" s="108">
        <v>0</v>
      </c>
      <c r="I116" s="108"/>
      <c r="J116" s="107">
        <v>3.44</v>
      </c>
      <c r="K116" s="155" t="s">
        <v>403</v>
      </c>
    </row>
    <row r="117" spans="1:11" ht="30.75" customHeight="1">
      <c r="A117" s="131" t="s">
        <v>27</v>
      </c>
      <c r="B117" s="185" t="s">
        <v>332</v>
      </c>
      <c r="C117" s="190"/>
      <c r="D117" s="190"/>
      <c r="E117" s="42">
        <f aca="true" t="shared" si="27" ref="E117:J117">SUM(E118:E122)</f>
        <v>37.53</v>
      </c>
      <c r="F117" s="42">
        <f t="shared" si="27"/>
        <v>4.92</v>
      </c>
      <c r="G117" s="42">
        <f t="shared" si="27"/>
        <v>19.1</v>
      </c>
      <c r="H117" s="42">
        <f t="shared" si="27"/>
        <v>0</v>
      </c>
      <c r="I117" s="42">
        <f t="shared" si="27"/>
        <v>0</v>
      </c>
      <c r="J117" s="42">
        <f t="shared" si="27"/>
        <v>13.51</v>
      </c>
      <c r="K117" s="190"/>
    </row>
    <row r="118" spans="1:11" ht="81.75" customHeight="1">
      <c r="A118" s="141">
        <f>+A116+1</f>
        <v>82</v>
      </c>
      <c r="B118" s="144" t="s">
        <v>224</v>
      </c>
      <c r="C118" s="144" t="s">
        <v>225</v>
      </c>
      <c r="D118" s="144" t="s">
        <v>226</v>
      </c>
      <c r="E118" s="71">
        <f>SUM(F118:J118)</f>
        <v>2.64</v>
      </c>
      <c r="F118" s="77">
        <v>2.35</v>
      </c>
      <c r="G118" s="77"/>
      <c r="H118" s="77"/>
      <c r="I118" s="77"/>
      <c r="J118" s="77">
        <v>0.29</v>
      </c>
      <c r="K118" s="144" t="s">
        <v>237</v>
      </c>
    </row>
    <row r="119" spans="1:11" ht="49.5" customHeight="1">
      <c r="A119" s="141">
        <f>+A118+1</f>
        <v>83</v>
      </c>
      <c r="B119" s="144" t="s">
        <v>224</v>
      </c>
      <c r="C119" s="144" t="s">
        <v>227</v>
      </c>
      <c r="D119" s="144" t="s">
        <v>228</v>
      </c>
      <c r="E119" s="71">
        <f>SUM(F119:J119)</f>
        <v>0.22</v>
      </c>
      <c r="F119" s="98">
        <v>0.1</v>
      </c>
      <c r="G119" s="77"/>
      <c r="H119" s="77"/>
      <c r="I119" s="77"/>
      <c r="J119" s="77">
        <v>0.12</v>
      </c>
      <c r="K119" s="144" t="s">
        <v>444</v>
      </c>
    </row>
    <row r="120" spans="1:11" ht="39" customHeight="1">
      <c r="A120" s="141">
        <f>+A119+1</f>
        <v>84</v>
      </c>
      <c r="B120" s="144" t="s">
        <v>224</v>
      </c>
      <c r="C120" s="154" t="s">
        <v>229</v>
      </c>
      <c r="D120" s="191" t="s">
        <v>230</v>
      </c>
      <c r="E120" s="71">
        <f>SUM(F120:J120)</f>
        <v>1.23</v>
      </c>
      <c r="F120" s="99">
        <v>0.97</v>
      </c>
      <c r="G120" s="99"/>
      <c r="H120" s="99"/>
      <c r="I120" s="99"/>
      <c r="J120" s="99">
        <v>0.26</v>
      </c>
      <c r="K120" s="144" t="s">
        <v>238</v>
      </c>
    </row>
    <row r="121" spans="1:11" ht="59.25" customHeight="1">
      <c r="A121" s="141">
        <f>+A120+1</f>
        <v>85</v>
      </c>
      <c r="B121" s="144" t="s">
        <v>231</v>
      </c>
      <c r="C121" s="144" t="s">
        <v>232</v>
      </c>
      <c r="D121" s="144" t="s">
        <v>233</v>
      </c>
      <c r="E121" s="71">
        <f>SUM(F121:J121)</f>
        <v>0.19</v>
      </c>
      <c r="F121" s="77"/>
      <c r="G121" s="77"/>
      <c r="H121" s="77"/>
      <c r="I121" s="77"/>
      <c r="J121" s="77">
        <v>0.19</v>
      </c>
      <c r="K121" s="144" t="s">
        <v>239</v>
      </c>
    </row>
    <row r="122" spans="1:11" ht="36.75" customHeight="1">
      <c r="A122" s="141">
        <f>+A121+1</f>
        <v>86</v>
      </c>
      <c r="B122" s="144" t="s">
        <v>234</v>
      </c>
      <c r="C122" s="144" t="s">
        <v>235</v>
      </c>
      <c r="D122" s="144" t="s">
        <v>236</v>
      </c>
      <c r="E122" s="71">
        <f>SUM(F122:J122)</f>
        <v>33.25</v>
      </c>
      <c r="F122" s="98">
        <v>1.5</v>
      </c>
      <c r="G122" s="98">
        <v>19.1</v>
      </c>
      <c r="H122" s="77"/>
      <c r="I122" s="77"/>
      <c r="J122" s="77">
        <v>12.65</v>
      </c>
      <c r="K122" s="144" t="s">
        <v>238</v>
      </c>
    </row>
    <row r="123" spans="1:11" ht="39" customHeight="1">
      <c r="A123" s="131" t="s">
        <v>28</v>
      </c>
      <c r="B123" s="185" t="s">
        <v>451</v>
      </c>
      <c r="C123" s="190"/>
      <c r="D123" s="190"/>
      <c r="E123" s="33">
        <f>SUM(E124:E238)</f>
        <v>26.5719</v>
      </c>
      <c r="F123" s="33">
        <f>SUM(F124:F238)</f>
        <v>11.036100000000003</v>
      </c>
      <c r="G123" s="33">
        <f>SUM(G124:G238)</f>
        <v>6.055</v>
      </c>
      <c r="H123" s="31">
        <f>SUM(H124:H238)</f>
        <v>0.11</v>
      </c>
      <c r="I123" s="33"/>
      <c r="J123" s="33">
        <f>SUM(J124:J238)</f>
        <v>9.3708</v>
      </c>
      <c r="K123" s="190"/>
    </row>
    <row r="124" spans="1:16" s="59" customFormat="1" ht="44.25" customHeight="1">
      <c r="A124" s="141">
        <f>+A122+1</f>
        <v>87</v>
      </c>
      <c r="B124" s="141" t="s">
        <v>196</v>
      </c>
      <c r="C124" s="141" t="s">
        <v>197</v>
      </c>
      <c r="D124" s="141" t="s">
        <v>198</v>
      </c>
      <c r="E124" s="71">
        <f aca="true" t="shared" si="28" ref="E124:E187">SUM(F124:J124)</f>
        <v>0.05</v>
      </c>
      <c r="F124" s="112"/>
      <c r="G124" s="112"/>
      <c r="H124" s="112">
        <v>0.05</v>
      </c>
      <c r="I124" s="113"/>
      <c r="J124" s="113"/>
      <c r="K124" s="141" t="s">
        <v>190</v>
      </c>
      <c r="L124" s="65"/>
      <c r="M124" s="19"/>
      <c r="N124" s="19"/>
      <c r="O124" s="19"/>
      <c r="P124" s="19"/>
    </row>
    <row r="125" spans="1:11" ht="42" customHeight="1">
      <c r="A125" s="144">
        <f>+A124+1</f>
        <v>88</v>
      </c>
      <c r="B125" s="141" t="s">
        <v>240</v>
      </c>
      <c r="C125" s="141" t="s">
        <v>344</v>
      </c>
      <c r="D125" s="141" t="s">
        <v>241</v>
      </c>
      <c r="E125" s="71">
        <f t="shared" si="28"/>
        <v>0.8</v>
      </c>
      <c r="F125" s="101">
        <v>0.5</v>
      </c>
      <c r="G125" s="112"/>
      <c r="H125" s="112"/>
      <c r="I125" s="112"/>
      <c r="J125" s="112">
        <v>0.3</v>
      </c>
      <c r="K125" s="141" t="s">
        <v>325</v>
      </c>
    </row>
    <row r="126" spans="1:11" ht="27" customHeight="1">
      <c r="A126" s="197">
        <f>+A125+1</f>
        <v>89</v>
      </c>
      <c r="B126" s="198" t="s">
        <v>242</v>
      </c>
      <c r="C126" s="141" t="s">
        <v>343</v>
      </c>
      <c r="D126" s="198" t="s">
        <v>198</v>
      </c>
      <c r="E126" s="73">
        <f t="shared" si="28"/>
        <v>0.012</v>
      </c>
      <c r="F126" s="114">
        <v>0.008</v>
      </c>
      <c r="G126" s="114"/>
      <c r="H126" s="114"/>
      <c r="I126" s="114"/>
      <c r="J126" s="114">
        <v>0.004</v>
      </c>
      <c r="K126" s="198" t="s">
        <v>325</v>
      </c>
    </row>
    <row r="127" spans="1:12" ht="27" customHeight="1">
      <c r="A127" s="197"/>
      <c r="B127" s="198"/>
      <c r="C127" s="141" t="s">
        <v>342</v>
      </c>
      <c r="D127" s="198"/>
      <c r="E127" s="73">
        <f t="shared" si="28"/>
        <v>0.009</v>
      </c>
      <c r="F127" s="114">
        <v>0.009</v>
      </c>
      <c r="G127" s="114"/>
      <c r="H127" s="114"/>
      <c r="I127" s="114"/>
      <c r="J127" s="114"/>
      <c r="K127" s="198"/>
      <c r="L127" s="65"/>
    </row>
    <row r="128" spans="1:11" ht="30.75" customHeight="1">
      <c r="A128" s="197"/>
      <c r="B128" s="198"/>
      <c r="C128" s="141" t="s">
        <v>243</v>
      </c>
      <c r="D128" s="198"/>
      <c r="E128" s="73">
        <f t="shared" si="28"/>
        <v>0.003</v>
      </c>
      <c r="F128" s="114"/>
      <c r="G128" s="114"/>
      <c r="H128" s="114"/>
      <c r="I128" s="114"/>
      <c r="J128" s="114">
        <v>0.003</v>
      </c>
      <c r="K128" s="198"/>
    </row>
    <row r="129" spans="1:11" ht="27.75" customHeight="1">
      <c r="A129" s="197"/>
      <c r="B129" s="198"/>
      <c r="C129" s="141" t="s">
        <v>340</v>
      </c>
      <c r="D129" s="198"/>
      <c r="E129" s="73">
        <f t="shared" si="28"/>
        <v>0.004</v>
      </c>
      <c r="F129" s="114">
        <v>0.004</v>
      </c>
      <c r="G129" s="114"/>
      <c r="H129" s="114"/>
      <c r="I129" s="114"/>
      <c r="J129" s="114"/>
      <c r="K129" s="198"/>
    </row>
    <row r="130" spans="1:11" ht="27.75" customHeight="1">
      <c r="A130" s="197"/>
      <c r="B130" s="198"/>
      <c r="C130" s="141" t="s">
        <v>341</v>
      </c>
      <c r="D130" s="198"/>
      <c r="E130" s="73">
        <f t="shared" si="28"/>
        <v>0.003</v>
      </c>
      <c r="F130" s="114"/>
      <c r="G130" s="114"/>
      <c r="H130" s="114"/>
      <c r="I130" s="114"/>
      <c r="J130" s="114">
        <v>0.003</v>
      </c>
      <c r="K130" s="198"/>
    </row>
    <row r="131" spans="1:11" ht="29.25" customHeight="1">
      <c r="A131" s="199">
        <f>+A126+1</f>
        <v>90</v>
      </c>
      <c r="B131" s="197" t="s">
        <v>246</v>
      </c>
      <c r="C131" s="144" t="s">
        <v>247</v>
      </c>
      <c r="D131" s="197" t="s">
        <v>198</v>
      </c>
      <c r="E131" s="73">
        <f>SUM(F131:J131)</f>
        <v>0.029</v>
      </c>
      <c r="F131" s="74">
        <v>0.028</v>
      </c>
      <c r="G131" s="74"/>
      <c r="H131" s="74"/>
      <c r="I131" s="74"/>
      <c r="J131" s="74">
        <v>0.001</v>
      </c>
      <c r="K131" s="197" t="s">
        <v>325</v>
      </c>
    </row>
    <row r="132" spans="1:11" ht="27" customHeight="1">
      <c r="A132" s="199"/>
      <c r="B132" s="197"/>
      <c r="C132" s="144" t="s">
        <v>355</v>
      </c>
      <c r="D132" s="197"/>
      <c r="E132" s="73">
        <f>SUM(F132:J132)</f>
        <v>0.014</v>
      </c>
      <c r="F132" s="74">
        <v>0.014</v>
      </c>
      <c r="G132" s="74"/>
      <c r="H132" s="74"/>
      <c r="I132" s="74"/>
      <c r="J132" s="74"/>
      <c r="K132" s="197"/>
    </row>
    <row r="133" spans="1:11" ht="27" customHeight="1">
      <c r="A133" s="199"/>
      <c r="B133" s="197"/>
      <c r="C133" s="144" t="s">
        <v>356</v>
      </c>
      <c r="D133" s="197"/>
      <c r="E133" s="73">
        <f>SUM(F133:J133)</f>
        <v>0.001</v>
      </c>
      <c r="F133" s="74"/>
      <c r="G133" s="74"/>
      <c r="H133" s="74"/>
      <c r="I133" s="74"/>
      <c r="J133" s="74">
        <v>0.001</v>
      </c>
      <c r="K133" s="197"/>
    </row>
    <row r="134" spans="1:11" ht="25.5" customHeight="1">
      <c r="A134" s="199"/>
      <c r="B134" s="197"/>
      <c r="C134" s="144" t="s">
        <v>357</v>
      </c>
      <c r="D134" s="197"/>
      <c r="E134" s="73">
        <f>SUM(F134:J134)</f>
        <v>0.020999999999999998</v>
      </c>
      <c r="F134" s="74">
        <v>0.019</v>
      </c>
      <c r="G134" s="74"/>
      <c r="H134" s="74"/>
      <c r="I134" s="74"/>
      <c r="J134" s="74">
        <v>0.002</v>
      </c>
      <c r="K134" s="197"/>
    </row>
    <row r="135" spans="1:11" ht="27" customHeight="1">
      <c r="A135" s="199">
        <f>+A131+1</f>
        <v>91</v>
      </c>
      <c r="B135" s="197" t="s">
        <v>244</v>
      </c>
      <c r="C135" s="144" t="s">
        <v>339</v>
      </c>
      <c r="D135" s="197" t="s">
        <v>198</v>
      </c>
      <c r="E135" s="73">
        <f t="shared" si="28"/>
        <v>0.005</v>
      </c>
      <c r="F135" s="74">
        <v>0.005</v>
      </c>
      <c r="G135" s="74"/>
      <c r="H135" s="74"/>
      <c r="I135" s="74"/>
      <c r="J135" s="74"/>
      <c r="K135" s="197" t="s">
        <v>325</v>
      </c>
    </row>
    <row r="136" spans="1:11" ht="27.75" customHeight="1">
      <c r="A136" s="199"/>
      <c r="B136" s="197"/>
      <c r="C136" s="144" t="s">
        <v>338</v>
      </c>
      <c r="D136" s="197"/>
      <c r="E136" s="73">
        <f t="shared" si="28"/>
        <v>0.007</v>
      </c>
      <c r="F136" s="74">
        <v>0.007</v>
      </c>
      <c r="G136" s="74"/>
      <c r="H136" s="74"/>
      <c r="I136" s="74"/>
      <c r="J136" s="74"/>
      <c r="K136" s="197"/>
    </row>
    <row r="137" spans="1:11" ht="42.75" customHeight="1">
      <c r="A137" s="199"/>
      <c r="B137" s="197"/>
      <c r="C137" s="144" t="s">
        <v>337</v>
      </c>
      <c r="D137" s="197"/>
      <c r="E137" s="73">
        <f t="shared" si="28"/>
        <v>0.003</v>
      </c>
      <c r="F137" s="74">
        <v>0.003</v>
      </c>
      <c r="G137" s="74"/>
      <c r="H137" s="74"/>
      <c r="I137" s="74"/>
      <c r="J137" s="74"/>
      <c r="K137" s="197"/>
    </row>
    <row r="138" spans="1:11" ht="36.75" customHeight="1">
      <c r="A138" s="199"/>
      <c r="B138" s="197"/>
      <c r="C138" s="144" t="s">
        <v>391</v>
      </c>
      <c r="D138" s="197"/>
      <c r="E138" s="73">
        <f t="shared" si="28"/>
        <v>0.003</v>
      </c>
      <c r="F138" s="74"/>
      <c r="G138" s="74"/>
      <c r="H138" s="74"/>
      <c r="I138" s="74"/>
      <c r="J138" s="74">
        <v>0.003</v>
      </c>
      <c r="K138" s="197"/>
    </row>
    <row r="139" spans="1:11" ht="33" customHeight="1">
      <c r="A139" s="199"/>
      <c r="B139" s="197"/>
      <c r="C139" s="144" t="s">
        <v>336</v>
      </c>
      <c r="D139" s="197"/>
      <c r="E139" s="73">
        <f t="shared" si="28"/>
        <v>0.002</v>
      </c>
      <c r="F139" s="74">
        <v>0.002</v>
      </c>
      <c r="G139" s="74"/>
      <c r="H139" s="74"/>
      <c r="I139" s="74"/>
      <c r="J139" s="74"/>
      <c r="K139" s="197"/>
    </row>
    <row r="140" spans="1:11" ht="34.5" customHeight="1">
      <c r="A140" s="199"/>
      <c r="B140" s="197"/>
      <c r="C140" s="144" t="s">
        <v>262</v>
      </c>
      <c r="D140" s="197"/>
      <c r="E140" s="73">
        <f t="shared" si="28"/>
        <v>0.004</v>
      </c>
      <c r="F140" s="74">
        <v>0.002</v>
      </c>
      <c r="G140" s="74"/>
      <c r="H140" s="74"/>
      <c r="I140" s="74"/>
      <c r="J140" s="74">
        <v>0.002</v>
      </c>
      <c r="K140" s="197"/>
    </row>
    <row r="141" spans="1:11" ht="30.75" customHeight="1">
      <c r="A141" s="199"/>
      <c r="B141" s="197"/>
      <c r="C141" s="144" t="s">
        <v>335</v>
      </c>
      <c r="D141" s="197"/>
      <c r="E141" s="73">
        <f t="shared" si="28"/>
        <v>0.004</v>
      </c>
      <c r="F141" s="74">
        <v>0.003</v>
      </c>
      <c r="G141" s="74"/>
      <c r="H141" s="74"/>
      <c r="I141" s="74"/>
      <c r="J141" s="74">
        <v>0.001</v>
      </c>
      <c r="K141" s="197"/>
    </row>
    <row r="142" spans="1:11" ht="31.5" customHeight="1">
      <c r="A142" s="199"/>
      <c r="B142" s="197"/>
      <c r="C142" s="144" t="s">
        <v>390</v>
      </c>
      <c r="D142" s="197"/>
      <c r="E142" s="73">
        <f t="shared" si="28"/>
        <v>0.003</v>
      </c>
      <c r="F142" s="74">
        <v>0.002</v>
      </c>
      <c r="G142" s="74"/>
      <c r="H142" s="74"/>
      <c r="I142" s="74"/>
      <c r="J142" s="74">
        <v>0.001</v>
      </c>
      <c r="K142" s="197"/>
    </row>
    <row r="143" spans="1:11" ht="21" customHeight="1">
      <c r="A143" s="199"/>
      <c r="B143" s="197"/>
      <c r="C143" s="144" t="s">
        <v>334</v>
      </c>
      <c r="D143" s="197"/>
      <c r="E143" s="73">
        <f t="shared" si="28"/>
        <v>0.003</v>
      </c>
      <c r="F143" s="74">
        <v>0.001</v>
      </c>
      <c r="G143" s="74"/>
      <c r="H143" s="74"/>
      <c r="I143" s="74"/>
      <c r="J143" s="74">
        <v>0.002</v>
      </c>
      <c r="K143" s="197"/>
    </row>
    <row r="144" spans="1:11" ht="30.75" customHeight="1">
      <c r="A144" s="199"/>
      <c r="B144" s="197"/>
      <c r="C144" s="144" t="s">
        <v>333</v>
      </c>
      <c r="D144" s="197"/>
      <c r="E144" s="73">
        <f t="shared" si="28"/>
        <v>0.009000000000000001</v>
      </c>
      <c r="F144" s="74">
        <v>0.004</v>
      </c>
      <c r="G144" s="74"/>
      <c r="H144" s="74"/>
      <c r="I144" s="74"/>
      <c r="J144" s="74">
        <v>0.005</v>
      </c>
      <c r="K144" s="197"/>
    </row>
    <row r="145" spans="1:11" ht="39" customHeight="1">
      <c r="A145" s="177">
        <f>+A135+1</f>
        <v>92</v>
      </c>
      <c r="B145" s="144" t="s">
        <v>248</v>
      </c>
      <c r="C145" s="144" t="s">
        <v>249</v>
      </c>
      <c r="D145" s="144" t="s">
        <v>198</v>
      </c>
      <c r="E145" s="73">
        <f aca="true" t="shared" si="29" ref="E145:E151">SUM(F145:J145)</f>
        <v>0.01</v>
      </c>
      <c r="F145" s="74">
        <f>50/10000</f>
        <v>0.005</v>
      </c>
      <c r="G145" s="74">
        <v>0.002</v>
      </c>
      <c r="H145" s="74"/>
      <c r="I145" s="74"/>
      <c r="J145" s="74">
        <v>0.003</v>
      </c>
      <c r="K145" s="144" t="s">
        <v>325</v>
      </c>
    </row>
    <row r="146" spans="1:11" ht="32.25" customHeight="1">
      <c r="A146" s="199">
        <f>+A145+1</f>
        <v>93</v>
      </c>
      <c r="B146" s="197" t="s">
        <v>250</v>
      </c>
      <c r="C146" s="144" t="s">
        <v>251</v>
      </c>
      <c r="D146" s="197" t="s">
        <v>198</v>
      </c>
      <c r="E146" s="73">
        <f t="shared" si="29"/>
        <v>0.019999999999999997</v>
      </c>
      <c r="F146" s="74">
        <v>0.011</v>
      </c>
      <c r="G146" s="74">
        <v>0.003</v>
      </c>
      <c r="H146" s="74"/>
      <c r="I146" s="74"/>
      <c r="J146" s="74">
        <v>0.006</v>
      </c>
      <c r="K146" s="144" t="s">
        <v>325</v>
      </c>
    </row>
    <row r="147" spans="1:11" ht="28.5" customHeight="1">
      <c r="A147" s="199"/>
      <c r="B147" s="197"/>
      <c r="C147" s="144" t="s">
        <v>252</v>
      </c>
      <c r="D147" s="197"/>
      <c r="E147" s="73">
        <f t="shared" si="29"/>
        <v>0.01</v>
      </c>
      <c r="F147" s="74">
        <v>0.007</v>
      </c>
      <c r="G147" s="74"/>
      <c r="H147" s="74"/>
      <c r="I147" s="74"/>
      <c r="J147" s="74">
        <v>0.003</v>
      </c>
      <c r="K147" s="144" t="s">
        <v>325</v>
      </c>
    </row>
    <row r="148" spans="1:11" ht="30.75" customHeight="1">
      <c r="A148" s="177">
        <f>+A146+1</f>
        <v>94</v>
      </c>
      <c r="B148" s="144" t="s">
        <v>253</v>
      </c>
      <c r="C148" s="144" t="s">
        <v>254</v>
      </c>
      <c r="D148" s="144" t="s">
        <v>198</v>
      </c>
      <c r="E148" s="73">
        <f t="shared" si="29"/>
        <v>0.003</v>
      </c>
      <c r="F148" s="74">
        <f>6*5/10000</f>
        <v>0.003</v>
      </c>
      <c r="G148" s="74"/>
      <c r="H148" s="74"/>
      <c r="I148" s="74"/>
      <c r="J148" s="74"/>
      <c r="K148" s="144" t="s">
        <v>325</v>
      </c>
    </row>
    <row r="149" spans="1:11" ht="29.25" customHeight="1">
      <c r="A149" s="199">
        <f>+A148+1</f>
        <v>95</v>
      </c>
      <c r="B149" s="197" t="s">
        <v>255</v>
      </c>
      <c r="C149" s="144" t="s">
        <v>359</v>
      </c>
      <c r="D149" s="197" t="s">
        <v>198</v>
      </c>
      <c r="E149" s="73">
        <f t="shared" si="29"/>
        <v>0.051000000000000004</v>
      </c>
      <c r="F149" s="74"/>
      <c r="G149" s="74"/>
      <c r="H149" s="74"/>
      <c r="I149" s="74"/>
      <c r="J149" s="74">
        <v>0.051000000000000004</v>
      </c>
      <c r="K149" s="197" t="s">
        <v>325</v>
      </c>
    </row>
    <row r="150" spans="1:11" ht="27" customHeight="1">
      <c r="A150" s="199"/>
      <c r="B150" s="197"/>
      <c r="C150" s="144" t="s">
        <v>358</v>
      </c>
      <c r="D150" s="197"/>
      <c r="E150" s="71">
        <f t="shared" si="29"/>
        <v>0.15</v>
      </c>
      <c r="F150" s="74">
        <v>0.095</v>
      </c>
      <c r="G150" s="74"/>
      <c r="H150" s="74"/>
      <c r="I150" s="74"/>
      <c r="J150" s="74">
        <v>0.055</v>
      </c>
      <c r="K150" s="197"/>
    </row>
    <row r="151" spans="1:11" ht="39.75" customHeight="1">
      <c r="A151" s="177">
        <f>+A149+1</f>
        <v>96</v>
      </c>
      <c r="B151" s="144" t="s">
        <v>256</v>
      </c>
      <c r="C151" s="144" t="s">
        <v>257</v>
      </c>
      <c r="D151" s="144" t="s">
        <v>198</v>
      </c>
      <c r="E151" s="71">
        <f t="shared" si="29"/>
        <v>0.05</v>
      </c>
      <c r="F151" s="102">
        <f>200/10000</f>
        <v>0.02</v>
      </c>
      <c r="G151" s="102"/>
      <c r="H151" s="102"/>
      <c r="I151" s="102"/>
      <c r="J151" s="102">
        <v>0.03</v>
      </c>
      <c r="K151" s="144" t="s">
        <v>325</v>
      </c>
    </row>
    <row r="152" spans="1:11" ht="26.25" customHeight="1">
      <c r="A152" s="199">
        <f>+A151+1</f>
        <v>97</v>
      </c>
      <c r="B152" s="197" t="s">
        <v>245</v>
      </c>
      <c r="C152" s="144" t="s">
        <v>389</v>
      </c>
      <c r="D152" s="197" t="s">
        <v>198</v>
      </c>
      <c r="E152" s="73">
        <f t="shared" si="28"/>
        <v>0.006</v>
      </c>
      <c r="F152" s="74">
        <v>0.006</v>
      </c>
      <c r="G152" s="74"/>
      <c r="H152" s="74"/>
      <c r="I152" s="74"/>
      <c r="J152" s="74"/>
      <c r="K152" s="197" t="s">
        <v>325</v>
      </c>
    </row>
    <row r="153" spans="1:11" ht="26.25" customHeight="1">
      <c r="A153" s="199"/>
      <c r="B153" s="197"/>
      <c r="C153" s="144" t="s">
        <v>345</v>
      </c>
      <c r="D153" s="197"/>
      <c r="E153" s="73">
        <f t="shared" si="28"/>
        <v>0.006</v>
      </c>
      <c r="F153" s="74">
        <v>0.006</v>
      </c>
      <c r="G153" s="74"/>
      <c r="H153" s="74"/>
      <c r="I153" s="74"/>
      <c r="J153" s="74"/>
      <c r="K153" s="197"/>
    </row>
    <row r="154" spans="1:11" ht="27" customHeight="1">
      <c r="A154" s="199"/>
      <c r="B154" s="197"/>
      <c r="C154" s="144" t="s">
        <v>333</v>
      </c>
      <c r="D154" s="197"/>
      <c r="E154" s="73">
        <f t="shared" si="28"/>
        <v>0.006</v>
      </c>
      <c r="F154" s="74"/>
      <c r="G154" s="74"/>
      <c r="H154" s="74"/>
      <c r="I154" s="74"/>
      <c r="J154" s="74">
        <v>0.006</v>
      </c>
      <c r="K154" s="197"/>
    </row>
    <row r="155" spans="1:11" ht="26.25" customHeight="1">
      <c r="A155" s="199"/>
      <c r="B155" s="197"/>
      <c r="C155" s="144" t="s">
        <v>346</v>
      </c>
      <c r="D155" s="197"/>
      <c r="E155" s="73">
        <f t="shared" si="28"/>
        <v>0.002</v>
      </c>
      <c r="F155" s="74">
        <v>0.002</v>
      </c>
      <c r="G155" s="74"/>
      <c r="H155" s="74"/>
      <c r="I155" s="74"/>
      <c r="J155" s="74"/>
      <c r="K155" s="197"/>
    </row>
    <row r="156" spans="1:11" ht="27" customHeight="1">
      <c r="A156" s="199"/>
      <c r="B156" s="197"/>
      <c r="C156" s="144" t="s">
        <v>347</v>
      </c>
      <c r="D156" s="197"/>
      <c r="E156" s="73">
        <f t="shared" si="28"/>
        <v>0.002</v>
      </c>
      <c r="F156" s="74"/>
      <c r="G156" s="74"/>
      <c r="H156" s="74"/>
      <c r="I156" s="74"/>
      <c r="J156" s="74">
        <v>0.002</v>
      </c>
      <c r="K156" s="197"/>
    </row>
    <row r="157" spans="1:11" ht="27" customHeight="1">
      <c r="A157" s="199"/>
      <c r="B157" s="197"/>
      <c r="C157" s="144" t="s">
        <v>348</v>
      </c>
      <c r="D157" s="197"/>
      <c r="E157" s="73">
        <f t="shared" si="28"/>
        <v>0.002</v>
      </c>
      <c r="F157" s="74"/>
      <c r="G157" s="74"/>
      <c r="H157" s="74"/>
      <c r="I157" s="74"/>
      <c r="J157" s="74">
        <v>0.002</v>
      </c>
      <c r="K157" s="197"/>
    </row>
    <row r="158" spans="1:11" ht="27.75" customHeight="1">
      <c r="A158" s="199"/>
      <c r="B158" s="197"/>
      <c r="C158" s="144" t="s">
        <v>349</v>
      </c>
      <c r="D158" s="197"/>
      <c r="E158" s="73">
        <f t="shared" si="28"/>
        <v>0.002</v>
      </c>
      <c r="F158" s="74">
        <v>0.002</v>
      </c>
      <c r="G158" s="74"/>
      <c r="H158" s="74"/>
      <c r="I158" s="74"/>
      <c r="J158" s="74"/>
      <c r="K158" s="197"/>
    </row>
    <row r="159" spans="1:11" ht="28.5" customHeight="1">
      <c r="A159" s="199"/>
      <c r="B159" s="197"/>
      <c r="C159" s="144" t="s">
        <v>350</v>
      </c>
      <c r="D159" s="197"/>
      <c r="E159" s="73">
        <f t="shared" si="28"/>
        <v>0.002</v>
      </c>
      <c r="F159" s="74">
        <v>0.002</v>
      </c>
      <c r="G159" s="74"/>
      <c r="H159" s="74"/>
      <c r="I159" s="74"/>
      <c r="J159" s="74"/>
      <c r="K159" s="197"/>
    </row>
    <row r="160" spans="1:11" ht="24" customHeight="1">
      <c r="A160" s="199"/>
      <c r="B160" s="197"/>
      <c r="C160" s="144" t="s">
        <v>270</v>
      </c>
      <c r="D160" s="197"/>
      <c r="E160" s="73">
        <f t="shared" si="28"/>
        <v>0.003</v>
      </c>
      <c r="F160" s="74">
        <v>0.003</v>
      </c>
      <c r="G160" s="74"/>
      <c r="H160" s="74"/>
      <c r="I160" s="74"/>
      <c r="J160" s="74"/>
      <c r="K160" s="197"/>
    </row>
    <row r="161" spans="1:11" ht="31.5" customHeight="1">
      <c r="A161" s="199"/>
      <c r="B161" s="197"/>
      <c r="C161" s="144" t="s">
        <v>351</v>
      </c>
      <c r="D161" s="197"/>
      <c r="E161" s="73">
        <f t="shared" si="28"/>
        <v>0.003</v>
      </c>
      <c r="F161" s="74">
        <v>0.003</v>
      </c>
      <c r="G161" s="74"/>
      <c r="H161" s="74"/>
      <c r="I161" s="74"/>
      <c r="J161" s="74"/>
      <c r="K161" s="197"/>
    </row>
    <row r="162" spans="1:11" ht="28.5" customHeight="1">
      <c r="A162" s="199"/>
      <c r="B162" s="197"/>
      <c r="C162" s="144" t="s">
        <v>352</v>
      </c>
      <c r="D162" s="197"/>
      <c r="E162" s="73">
        <f t="shared" si="28"/>
        <v>0.009000000000000001</v>
      </c>
      <c r="F162" s="74">
        <v>0.002</v>
      </c>
      <c r="G162" s="74">
        <v>0.002</v>
      </c>
      <c r="H162" s="74"/>
      <c r="I162" s="74"/>
      <c r="J162" s="74">
        <v>0.005</v>
      </c>
      <c r="K162" s="197"/>
    </row>
    <row r="163" spans="1:11" ht="28.5" customHeight="1">
      <c r="A163" s="199"/>
      <c r="B163" s="197"/>
      <c r="C163" s="144" t="s">
        <v>353</v>
      </c>
      <c r="D163" s="197"/>
      <c r="E163" s="73">
        <f t="shared" si="28"/>
        <v>0.023</v>
      </c>
      <c r="F163" s="74">
        <v>0.005</v>
      </c>
      <c r="G163" s="74">
        <v>0.003</v>
      </c>
      <c r="H163" s="74"/>
      <c r="I163" s="74"/>
      <c r="J163" s="74">
        <v>0.015</v>
      </c>
      <c r="K163" s="197"/>
    </row>
    <row r="164" spans="1:11" ht="30.75" customHeight="1">
      <c r="A164" s="199"/>
      <c r="B164" s="197"/>
      <c r="C164" s="144" t="s">
        <v>354</v>
      </c>
      <c r="D164" s="197"/>
      <c r="E164" s="73">
        <f t="shared" si="28"/>
        <v>0.003</v>
      </c>
      <c r="F164" s="74">
        <v>0.001</v>
      </c>
      <c r="G164" s="74">
        <v>0</v>
      </c>
      <c r="H164" s="74"/>
      <c r="I164" s="74"/>
      <c r="J164" s="74">
        <v>0.002</v>
      </c>
      <c r="K164" s="197"/>
    </row>
    <row r="165" spans="1:11" ht="25.5" customHeight="1">
      <c r="A165" s="199">
        <f>+A152+1</f>
        <v>98</v>
      </c>
      <c r="B165" s="197" t="s">
        <v>258</v>
      </c>
      <c r="C165" s="144" t="s">
        <v>360</v>
      </c>
      <c r="D165" s="197" t="s">
        <v>198</v>
      </c>
      <c r="E165" s="73">
        <f t="shared" si="28"/>
        <v>0.013</v>
      </c>
      <c r="F165" s="74"/>
      <c r="G165" s="74"/>
      <c r="H165" s="74"/>
      <c r="I165" s="74"/>
      <c r="J165" s="74">
        <v>0.013</v>
      </c>
      <c r="K165" s="197" t="s">
        <v>325</v>
      </c>
    </row>
    <row r="166" spans="1:11" ht="29.25" customHeight="1">
      <c r="A166" s="199"/>
      <c r="B166" s="197"/>
      <c r="C166" s="144" t="s">
        <v>361</v>
      </c>
      <c r="D166" s="197"/>
      <c r="E166" s="73">
        <f t="shared" si="28"/>
        <v>0.014</v>
      </c>
      <c r="F166" s="74"/>
      <c r="G166" s="74"/>
      <c r="H166" s="74"/>
      <c r="I166" s="74"/>
      <c r="J166" s="74">
        <v>0.014</v>
      </c>
      <c r="K166" s="197"/>
    </row>
    <row r="167" spans="1:11" ht="28.5" customHeight="1">
      <c r="A167" s="199"/>
      <c r="B167" s="197"/>
      <c r="C167" s="144" t="s">
        <v>362</v>
      </c>
      <c r="D167" s="197"/>
      <c r="E167" s="73">
        <f t="shared" si="28"/>
        <v>0.033</v>
      </c>
      <c r="F167" s="74"/>
      <c r="G167" s="74"/>
      <c r="H167" s="74"/>
      <c r="I167" s="74"/>
      <c r="J167" s="74">
        <v>0.033</v>
      </c>
      <c r="K167" s="197"/>
    </row>
    <row r="168" spans="1:11" ht="25.5" customHeight="1">
      <c r="A168" s="199"/>
      <c r="B168" s="197"/>
      <c r="C168" s="144" t="s">
        <v>363</v>
      </c>
      <c r="D168" s="197"/>
      <c r="E168" s="73">
        <f t="shared" si="28"/>
        <v>0.013000000000000001</v>
      </c>
      <c r="F168" s="74">
        <f>30/10000</f>
        <v>0.003</v>
      </c>
      <c r="G168" s="74"/>
      <c r="H168" s="74"/>
      <c r="I168" s="74"/>
      <c r="J168" s="75">
        <v>0.01</v>
      </c>
      <c r="K168" s="197"/>
    </row>
    <row r="169" spans="1:11" ht="27.75" customHeight="1">
      <c r="A169" s="199">
        <f>+A165+1</f>
        <v>99</v>
      </c>
      <c r="B169" s="197" t="s">
        <v>259</v>
      </c>
      <c r="C169" s="144" t="s">
        <v>388</v>
      </c>
      <c r="D169" s="197" t="s">
        <v>198</v>
      </c>
      <c r="E169" s="73">
        <f t="shared" si="28"/>
        <v>0.005</v>
      </c>
      <c r="F169" s="74">
        <v>0.003</v>
      </c>
      <c r="G169" s="74"/>
      <c r="H169" s="74"/>
      <c r="I169" s="74"/>
      <c r="J169" s="74">
        <v>0.002</v>
      </c>
      <c r="K169" s="197" t="s">
        <v>325</v>
      </c>
    </row>
    <row r="170" spans="1:11" ht="24" customHeight="1">
      <c r="A170" s="199"/>
      <c r="B170" s="197"/>
      <c r="C170" s="144" t="s">
        <v>387</v>
      </c>
      <c r="D170" s="197"/>
      <c r="E170" s="73">
        <f t="shared" si="28"/>
        <v>0.005</v>
      </c>
      <c r="F170" s="74">
        <f>30/10000</f>
        <v>0.003</v>
      </c>
      <c r="G170" s="74"/>
      <c r="H170" s="74"/>
      <c r="I170" s="74"/>
      <c r="J170" s="74">
        <v>0.002</v>
      </c>
      <c r="K170" s="197"/>
    </row>
    <row r="171" spans="1:11" ht="26.25" customHeight="1">
      <c r="A171" s="199">
        <f>+A169+1</f>
        <v>100</v>
      </c>
      <c r="B171" s="197" t="s">
        <v>260</v>
      </c>
      <c r="C171" s="144" t="s">
        <v>261</v>
      </c>
      <c r="D171" s="197" t="s">
        <v>198</v>
      </c>
      <c r="E171" s="73">
        <f t="shared" si="28"/>
        <v>0.006</v>
      </c>
      <c r="F171" s="74"/>
      <c r="G171" s="74"/>
      <c r="H171" s="74"/>
      <c r="I171" s="74"/>
      <c r="J171" s="74">
        <v>0.006</v>
      </c>
      <c r="K171" s="197" t="s">
        <v>325</v>
      </c>
    </row>
    <row r="172" spans="1:11" ht="27" customHeight="1">
      <c r="A172" s="199"/>
      <c r="B172" s="197"/>
      <c r="C172" s="144" t="s">
        <v>262</v>
      </c>
      <c r="D172" s="197"/>
      <c r="E172" s="73">
        <f t="shared" si="28"/>
        <v>0.0021</v>
      </c>
      <c r="F172" s="74">
        <f>+(5*4.2)/10000</f>
        <v>0.0021</v>
      </c>
      <c r="G172" s="74"/>
      <c r="H172" s="74"/>
      <c r="I172" s="74"/>
      <c r="J172" s="74"/>
      <c r="K172" s="197"/>
    </row>
    <row r="173" spans="1:11" ht="31.5" customHeight="1">
      <c r="A173" s="199"/>
      <c r="B173" s="197"/>
      <c r="C173" s="144" t="s">
        <v>263</v>
      </c>
      <c r="D173" s="197"/>
      <c r="E173" s="73">
        <f t="shared" si="28"/>
        <v>0.003</v>
      </c>
      <c r="F173" s="74">
        <v>0.002</v>
      </c>
      <c r="G173" s="74"/>
      <c r="H173" s="74"/>
      <c r="I173" s="74"/>
      <c r="J173" s="74">
        <v>0.001</v>
      </c>
      <c r="K173" s="197"/>
    </row>
    <row r="174" spans="1:11" ht="27" customHeight="1">
      <c r="A174" s="199">
        <f>+A171+1</f>
        <v>101</v>
      </c>
      <c r="B174" s="197" t="s">
        <v>264</v>
      </c>
      <c r="C174" s="144" t="s">
        <v>265</v>
      </c>
      <c r="D174" s="197" t="s">
        <v>198</v>
      </c>
      <c r="E174" s="73">
        <f t="shared" si="28"/>
        <v>0.003</v>
      </c>
      <c r="F174" s="74">
        <v>0.002</v>
      </c>
      <c r="G174" s="74"/>
      <c r="H174" s="74"/>
      <c r="I174" s="74"/>
      <c r="J174" s="74">
        <v>0.001</v>
      </c>
      <c r="K174" s="197" t="s">
        <v>325</v>
      </c>
    </row>
    <row r="175" spans="1:11" ht="33" customHeight="1">
      <c r="A175" s="199"/>
      <c r="B175" s="197"/>
      <c r="C175" s="144" t="s">
        <v>266</v>
      </c>
      <c r="D175" s="197"/>
      <c r="E175" s="73">
        <f t="shared" si="28"/>
        <v>0.005</v>
      </c>
      <c r="F175" s="74">
        <v>0.004</v>
      </c>
      <c r="G175" s="74"/>
      <c r="H175" s="74"/>
      <c r="I175" s="74"/>
      <c r="J175" s="74">
        <v>0.001</v>
      </c>
      <c r="K175" s="197"/>
    </row>
    <row r="176" spans="1:11" ht="30" customHeight="1">
      <c r="A176" s="199"/>
      <c r="B176" s="197"/>
      <c r="C176" s="144" t="s">
        <v>267</v>
      </c>
      <c r="D176" s="197"/>
      <c r="E176" s="73">
        <f t="shared" si="28"/>
        <v>0.004</v>
      </c>
      <c r="F176" s="74"/>
      <c r="G176" s="74"/>
      <c r="H176" s="74"/>
      <c r="I176" s="74"/>
      <c r="J176" s="74">
        <v>0.004</v>
      </c>
      <c r="K176" s="197"/>
    </row>
    <row r="177" spans="1:11" ht="30" customHeight="1">
      <c r="A177" s="199"/>
      <c r="B177" s="197"/>
      <c r="C177" s="144" t="s">
        <v>364</v>
      </c>
      <c r="D177" s="197"/>
      <c r="E177" s="73">
        <f t="shared" si="28"/>
        <v>0.003</v>
      </c>
      <c r="F177" s="74">
        <v>0.003</v>
      </c>
      <c r="G177" s="74"/>
      <c r="H177" s="74"/>
      <c r="I177" s="74"/>
      <c r="J177" s="74"/>
      <c r="K177" s="197"/>
    </row>
    <row r="178" spans="1:11" ht="25.5">
      <c r="A178" s="199">
        <f>+A174+1</f>
        <v>102</v>
      </c>
      <c r="B178" s="197" t="s">
        <v>268</v>
      </c>
      <c r="C178" s="144" t="s">
        <v>269</v>
      </c>
      <c r="D178" s="197" t="s">
        <v>198</v>
      </c>
      <c r="E178" s="73">
        <f t="shared" si="28"/>
        <v>0.01</v>
      </c>
      <c r="F178" s="74">
        <f>12*5/10000</f>
        <v>0.006</v>
      </c>
      <c r="G178" s="74"/>
      <c r="H178" s="74"/>
      <c r="I178" s="74"/>
      <c r="J178" s="74">
        <v>0.004</v>
      </c>
      <c r="K178" s="197" t="s">
        <v>325</v>
      </c>
    </row>
    <row r="179" spans="1:11" ht="22.5" customHeight="1">
      <c r="A179" s="199"/>
      <c r="B179" s="197"/>
      <c r="C179" s="144" t="s">
        <v>270</v>
      </c>
      <c r="D179" s="197"/>
      <c r="E179" s="73">
        <f t="shared" si="28"/>
        <v>0.005</v>
      </c>
      <c r="F179" s="74">
        <f>10*5/10000</f>
        <v>0.005</v>
      </c>
      <c r="G179" s="74"/>
      <c r="H179" s="74"/>
      <c r="I179" s="74"/>
      <c r="J179" s="74"/>
      <c r="K179" s="197"/>
    </row>
    <row r="180" spans="1:11" ht="28.5" customHeight="1">
      <c r="A180" s="199"/>
      <c r="B180" s="197"/>
      <c r="C180" s="144" t="s">
        <v>271</v>
      </c>
      <c r="D180" s="197"/>
      <c r="E180" s="73">
        <f t="shared" si="28"/>
        <v>0.004</v>
      </c>
      <c r="F180" s="74">
        <f>8*5/10000</f>
        <v>0.004</v>
      </c>
      <c r="G180" s="74"/>
      <c r="H180" s="74"/>
      <c r="I180" s="74"/>
      <c r="J180" s="74"/>
      <c r="K180" s="197"/>
    </row>
    <row r="181" spans="1:11" ht="23.25" customHeight="1">
      <c r="A181" s="199">
        <f>+A178+1</f>
        <v>103</v>
      </c>
      <c r="B181" s="197" t="s">
        <v>272</v>
      </c>
      <c r="C181" s="144" t="s">
        <v>273</v>
      </c>
      <c r="D181" s="197" t="s">
        <v>198</v>
      </c>
      <c r="E181" s="73">
        <f t="shared" si="28"/>
        <v>0.001</v>
      </c>
      <c r="F181" s="74"/>
      <c r="G181" s="74"/>
      <c r="H181" s="74"/>
      <c r="I181" s="74"/>
      <c r="J181" s="74">
        <v>0.001</v>
      </c>
      <c r="K181" s="197" t="s">
        <v>325</v>
      </c>
    </row>
    <row r="182" spans="1:11" ht="32.25" customHeight="1">
      <c r="A182" s="199"/>
      <c r="B182" s="197"/>
      <c r="C182" s="144" t="s">
        <v>274</v>
      </c>
      <c r="D182" s="197"/>
      <c r="E182" s="73">
        <f t="shared" si="28"/>
        <v>0.007</v>
      </c>
      <c r="F182" s="74">
        <v>0.007</v>
      </c>
      <c r="G182" s="74"/>
      <c r="H182" s="74"/>
      <c r="I182" s="74"/>
      <c r="J182" s="74"/>
      <c r="K182" s="197"/>
    </row>
    <row r="183" spans="1:11" ht="27.75" customHeight="1">
      <c r="A183" s="199">
        <f>+A181+1</f>
        <v>104</v>
      </c>
      <c r="B183" s="197" t="s">
        <v>275</v>
      </c>
      <c r="C183" s="144" t="s">
        <v>276</v>
      </c>
      <c r="D183" s="197" t="s">
        <v>198</v>
      </c>
      <c r="E183" s="73">
        <f t="shared" si="28"/>
        <v>0.004</v>
      </c>
      <c r="F183" s="74"/>
      <c r="G183" s="74"/>
      <c r="H183" s="74"/>
      <c r="I183" s="74"/>
      <c r="J183" s="74">
        <v>0.004</v>
      </c>
      <c r="K183" s="197" t="s">
        <v>325</v>
      </c>
    </row>
    <row r="184" spans="1:12" ht="24" customHeight="1">
      <c r="A184" s="199"/>
      <c r="B184" s="197"/>
      <c r="C184" s="141" t="s">
        <v>350</v>
      </c>
      <c r="D184" s="197"/>
      <c r="E184" s="73">
        <f t="shared" si="28"/>
        <v>0.007</v>
      </c>
      <c r="F184" s="74">
        <v>0.003</v>
      </c>
      <c r="G184" s="74"/>
      <c r="H184" s="74"/>
      <c r="I184" s="74"/>
      <c r="J184" s="74">
        <v>0.004</v>
      </c>
      <c r="K184" s="197"/>
      <c r="L184" s="65"/>
    </row>
    <row r="185" spans="1:11" ht="32.25" customHeight="1">
      <c r="A185" s="199"/>
      <c r="B185" s="197"/>
      <c r="C185" s="144" t="s">
        <v>277</v>
      </c>
      <c r="D185" s="197"/>
      <c r="E185" s="73">
        <f t="shared" si="28"/>
        <v>0.004</v>
      </c>
      <c r="F185" s="74"/>
      <c r="G185" s="74">
        <v>0.004</v>
      </c>
      <c r="H185" s="74"/>
      <c r="I185" s="74"/>
      <c r="J185" s="74"/>
      <c r="K185" s="197"/>
    </row>
    <row r="186" spans="1:11" ht="27.75" customHeight="1">
      <c r="A186" s="199"/>
      <c r="B186" s="197"/>
      <c r="C186" s="144" t="s">
        <v>278</v>
      </c>
      <c r="D186" s="197"/>
      <c r="E186" s="73">
        <f t="shared" si="28"/>
        <v>0.004</v>
      </c>
      <c r="F186" s="74"/>
      <c r="G186" s="74"/>
      <c r="H186" s="74"/>
      <c r="I186" s="74"/>
      <c r="J186" s="74">
        <v>0.004</v>
      </c>
      <c r="K186" s="197"/>
    </row>
    <row r="187" spans="1:11" ht="25.5" customHeight="1">
      <c r="A187" s="199">
        <f>+A183+1</f>
        <v>105</v>
      </c>
      <c r="B187" s="197" t="s">
        <v>279</v>
      </c>
      <c r="C187" s="144" t="s">
        <v>365</v>
      </c>
      <c r="D187" s="197" t="s">
        <v>198</v>
      </c>
      <c r="E187" s="73">
        <f t="shared" si="28"/>
        <v>0.111</v>
      </c>
      <c r="F187" s="74">
        <v>0.075</v>
      </c>
      <c r="G187" s="74"/>
      <c r="H187" s="74"/>
      <c r="I187" s="74"/>
      <c r="J187" s="74">
        <v>0.036000000000000004</v>
      </c>
      <c r="K187" s="197" t="s">
        <v>325</v>
      </c>
    </row>
    <row r="188" spans="1:11" ht="27.75" customHeight="1">
      <c r="A188" s="199"/>
      <c r="B188" s="197"/>
      <c r="C188" s="144" t="s">
        <v>366</v>
      </c>
      <c r="D188" s="197"/>
      <c r="E188" s="73">
        <f aca="true" t="shared" si="30" ref="E188:E237">SUM(F188:J188)</f>
        <v>0.095</v>
      </c>
      <c r="F188" s="74">
        <v>0.045</v>
      </c>
      <c r="G188" s="75">
        <v>0.02</v>
      </c>
      <c r="H188" s="74"/>
      <c r="I188" s="74"/>
      <c r="J188" s="75">
        <v>0.03</v>
      </c>
      <c r="K188" s="197"/>
    </row>
    <row r="189" spans="1:11" ht="27.75" customHeight="1">
      <c r="A189" s="199"/>
      <c r="B189" s="197"/>
      <c r="C189" s="144" t="s">
        <v>280</v>
      </c>
      <c r="D189" s="197"/>
      <c r="E189" s="73">
        <f t="shared" si="30"/>
        <v>0.128</v>
      </c>
      <c r="F189" s="75">
        <v>0.05</v>
      </c>
      <c r="G189" s="75">
        <v>0.05</v>
      </c>
      <c r="H189" s="74"/>
      <c r="I189" s="74"/>
      <c r="J189" s="74">
        <v>0.028</v>
      </c>
      <c r="K189" s="197"/>
    </row>
    <row r="190" spans="1:11" ht="24.75" customHeight="1">
      <c r="A190" s="199">
        <f>+A187+1</f>
        <v>106</v>
      </c>
      <c r="B190" s="197" t="s">
        <v>281</v>
      </c>
      <c r="C190" s="144" t="s">
        <v>282</v>
      </c>
      <c r="D190" s="197"/>
      <c r="E190" s="73">
        <f t="shared" si="30"/>
        <v>0.008</v>
      </c>
      <c r="F190" s="74">
        <v>0.006</v>
      </c>
      <c r="G190" s="74"/>
      <c r="H190" s="74"/>
      <c r="I190" s="74"/>
      <c r="J190" s="74">
        <v>0.002</v>
      </c>
      <c r="K190" s="197" t="s">
        <v>325</v>
      </c>
    </row>
    <row r="191" spans="1:11" ht="27.75" customHeight="1">
      <c r="A191" s="199"/>
      <c r="B191" s="197"/>
      <c r="C191" s="144" t="s">
        <v>283</v>
      </c>
      <c r="D191" s="197"/>
      <c r="E191" s="73">
        <f t="shared" si="30"/>
        <v>0.007</v>
      </c>
      <c r="F191" s="74">
        <v>0.001</v>
      </c>
      <c r="G191" s="74"/>
      <c r="H191" s="74"/>
      <c r="I191" s="74"/>
      <c r="J191" s="74">
        <v>0.006</v>
      </c>
      <c r="K191" s="197"/>
    </row>
    <row r="192" spans="1:12" ht="25.5" customHeight="1">
      <c r="A192" s="199"/>
      <c r="B192" s="197"/>
      <c r="C192" s="141" t="s">
        <v>420</v>
      </c>
      <c r="D192" s="197"/>
      <c r="E192" s="73">
        <f t="shared" si="30"/>
        <v>0.007</v>
      </c>
      <c r="F192" s="74">
        <v>0.002</v>
      </c>
      <c r="G192" s="74"/>
      <c r="H192" s="74"/>
      <c r="I192" s="74"/>
      <c r="J192" s="74">
        <v>0.005</v>
      </c>
      <c r="K192" s="197"/>
      <c r="L192" s="65"/>
    </row>
    <row r="193" spans="1:11" ht="25.5">
      <c r="A193" s="199">
        <f>+A190+1</f>
        <v>107</v>
      </c>
      <c r="B193" s="197" t="s">
        <v>284</v>
      </c>
      <c r="C193" s="144" t="s">
        <v>352</v>
      </c>
      <c r="D193" s="197"/>
      <c r="E193" s="73">
        <f t="shared" si="30"/>
        <v>0.002</v>
      </c>
      <c r="F193" s="74"/>
      <c r="G193" s="74"/>
      <c r="H193" s="74"/>
      <c r="I193" s="74"/>
      <c r="J193" s="74">
        <v>0.002</v>
      </c>
      <c r="K193" s="197" t="s">
        <v>325</v>
      </c>
    </row>
    <row r="194" spans="1:11" ht="25.5">
      <c r="A194" s="199"/>
      <c r="B194" s="197"/>
      <c r="C194" s="144" t="s">
        <v>353</v>
      </c>
      <c r="D194" s="197"/>
      <c r="E194" s="73">
        <f t="shared" si="30"/>
        <v>0.004</v>
      </c>
      <c r="F194" s="74"/>
      <c r="G194" s="74"/>
      <c r="H194" s="74"/>
      <c r="I194" s="74"/>
      <c r="J194" s="74">
        <v>0.004</v>
      </c>
      <c r="K194" s="197"/>
    </row>
    <row r="195" spans="1:11" ht="25.5">
      <c r="A195" s="199"/>
      <c r="B195" s="197"/>
      <c r="C195" s="144" t="s">
        <v>354</v>
      </c>
      <c r="D195" s="197"/>
      <c r="E195" s="73">
        <f t="shared" si="30"/>
        <v>0.007</v>
      </c>
      <c r="F195" s="74">
        <f>70/10000</f>
        <v>0.007</v>
      </c>
      <c r="G195" s="74"/>
      <c r="H195" s="74"/>
      <c r="I195" s="74"/>
      <c r="J195" s="74"/>
      <c r="K195" s="197"/>
    </row>
    <row r="196" spans="1:11" ht="25.5">
      <c r="A196" s="199"/>
      <c r="B196" s="197"/>
      <c r="C196" s="144" t="s">
        <v>369</v>
      </c>
      <c r="D196" s="197"/>
      <c r="E196" s="73">
        <f t="shared" si="30"/>
        <v>0.004</v>
      </c>
      <c r="F196" s="74">
        <f>10/10000</f>
        <v>0.001</v>
      </c>
      <c r="G196" s="74"/>
      <c r="H196" s="74"/>
      <c r="I196" s="74"/>
      <c r="J196" s="74">
        <v>0.003</v>
      </c>
      <c r="K196" s="197"/>
    </row>
    <row r="197" spans="1:11" ht="25.5">
      <c r="A197" s="199"/>
      <c r="B197" s="197"/>
      <c r="C197" s="144" t="s">
        <v>368</v>
      </c>
      <c r="D197" s="197"/>
      <c r="E197" s="73">
        <f t="shared" si="30"/>
        <v>0.003</v>
      </c>
      <c r="F197" s="74">
        <f>30/10000</f>
        <v>0.003</v>
      </c>
      <c r="G197" s="74"/>
      <c r="H197" s="74"/>
      <c r="I197" s="74"/>
      <c r="J197" s="74"/>
      <c r="K197" s="197"/>
    </row>
    <row r="198" spans="1:11" ht="25.5">
      <c r="A198" s="199"/>
      <c r="B198" s="197"/>
      <c r="C198" s="144" t="s">
        <v>367</v>
      </c>
      <c r="D198" s="197"/>
      <c r="E198" s="73">
        <f t="shared" si="30"/>
        <v>0.007</v>
      </c>
      <c r="F198" s="74"/>
      <c r="G198" s="74"/>
      <c r="H198" s="74"/>
      <c r="I198" s="74"/>
      <c r="J198" s="74">
        <v>0.007</v>
      </c>
      <c r="K198" s="197"/>
    </row>
    <row r="199" spans="1:11" ht="26.25" customHeight="1">
      <c r="A199" s="199">
        <f>+A193+1</f>
        <v>108</v>
      </c>
      <c r="B199" s="197" t="s">
        <v>285</v>
      </c>
      <c r="C199" s="144" t="s">
        <v>286</v>
      </c>
      <c r="D199" s="197" t="s">
        <v>198</v>
      </c>
      <c r="E199" s="73">
        <f t="shared" si="30"/>
        <v>0.007</v>
      </c>
      <c r="F199" s="74">
        <f>20/10000</f>
        <v>0.002</v>
      </c>
      <c r="G199" s="74"/>
      <c r="H199" s="74"/>
      <c r="I199" s="74"/>
      <c r="J199" s="74">
        <v>0.005</v>
      </c>
      <c r="K199" s="197" t="s">
        <v>325</v>
      </c>
    </row>
    <row r="200" spans="1:11" ht="27" customHeight="1">
      <c r="A200" s="199"/>
      <c r="B200" s="197"/>
      <c r="C200" s="144" t="s">
        <v>287</v>
      </c>
      <c r="D200" s="197"/>
      <c r="E200" s="73">
        <f t="shared" si="30"/>
        <v>0.003</v>
      </c>
      <c r="F200" s="74">
        <f>20/10000</f>
        <v>0.002</v>
      </c>
      <c r="G200" s="74"/>
      <c r="H200" s="74"/>
      <c r="I200" s="74"/>
      <c r="J200" s="74">
        <v>0.001</v>
      </c>
      <c r="K200" s="197"/>
    </row>
    <row r="201" spans="1:11" ht="26.25" customHeight="1">
      <c r="A201" s="199"/>
      <c r="B201" s="197"/>
      <c r="C201" s="144" t="s">
        <v>288</v>
      </c>
      <c r="D201" s="197"/>
      <c r="E201" s="73">
        <f t="shared" si="30"/>
        <v>0.007</v>
      </c>
      <c r="F201" s="74">
        <f>20/10000</f>
        <v>0.002</v>
      </c>
      <c r="G201" s="74"/>
      <c r="H201" s="74"/>
      <c r="I201" s="74"/>
      <c r="J201" s="74">
        <v>0.005</v>
      </c>
      <c r="K201" s="197"/>
    </row>
    <row r="202" spans="1:12" ht="38.25" customHeight="1">
      <c r="A202" s="177">
        <f>+A199+1</f>
        <v>109</v>
      </c>
      <c r="B202" s="144" t="s">
        <v>294</v>
      </c>
      <c r="C202" s="141"/>
      <c r="D202" s="141"/>
      <c r="E202" s="73">
        <f>SUM(F202:J202)</f>
        <v>0.001</v>
      </c>
      <c r="F202" s="74">
        <f>2*5/10000</f>
        <v>0.001</v>
      </c>
      <c r="G202" s="74"/>
      <c r="H202" s="74"/>
      <c r="I202" s="74"/>
      <c r="J202" s="74"/>
      <c r="K202" s="144" t="s">
        <v>325</v>
      </c>
      <c r="L202" s="65"/>
    </row>
    <row r="203" spans="1:12" ht="32.25" customHeight="1">
      <c r="A203" s="199">
        <f>+A202+1</f>
        <v>110</v>
      </c>
      <c r="B203" s="197" t="s">
        <v>295</v>
      </c>
      <c r="C203" s="141" t="s">
        <v>296</v>
      </c>
      <c r="D203" s="141"/>
      <c r="E203" s="73">
        <f>SUM(F203:J203)</f>
        <v>0.01</v>
      </c>
      <c r="F203" s="74">
        <v>0.005</v>
      </c>
      <c r="G203" s="74"/>
      <c r="H203" s="74"/>
      <c r="I203" s="74"/>
      <c r="J203" s="74">
        <v>0.005</v>
      </c>
      <c r="K203" s="197" t="s">
        <v>325</v>
      </c>
      <c r="L203" s="65"/>
    </row>
    <row r="204" spans="1:11" ht="32.25" customHeight="1">
      <c r="A204" s="199"/>
      <c r="B204" s="197"/>
      <c r="C204" s="141" t="s">
        <v>252</v>
      </c>
      <c r="D204" s="141"/>
      <c r="E204" s="73">
        <f>SUM(F204:J204)</f>
        <v>0.006</v>
      </c>
      <c r="F204" s="74"/>
      <c r="G204" s="74"/>
      <c r="H204" s="74"/>
      <c r="I204" s="74"/>
      <c r="J204" s="74">
        <v>0.006</v>
      </c>
      <c r="K204" s="197"/>
    </row>
    <row r="205" spans="1:11" ht="39.75" customHeight="1">
      <c r="A205" s="199">
        <f>+A203+1</f>
        <v>111</v>
      </c>
      <c r="B205" s="197" t="s">
        <v>289</v>
      </c>
      <c r="C205" s="144" t="s">
        <v>290</v>
      </c>
      <c r="D205" s="197" t="s">
        <v>198</v>
      </c>
      <c r="E205" s="73">
        <f t="shared" si="30"/>
        <v>0.002</v>
      </c>
      <c r="F205" s="74">
        <v>0.002</v>
      </c>
      <c r="G205" s="74"/>
      <c r="H205" s="74"/>
      <c r="I205" s="74"/>
      <c r="J205" s="74"/>
      <c r="K205" s="197" t="s">
        <v>325</v>
      </c>
    </row>
    <row r="206" spans="1:11" ht="12.75">
      <c r="A206" s="199"/>
      <c r="B206" s="197"/>
      <c r="C206" s="144" t="s">
        <v>291</v>
      </c>
      <c r="D206" s="197"/>
      <c r="E206" s="73">
        <f t="shared" si="30"/>
        <v>0.001</v>
      </c>
      <c r="F206" s="74">
        <v>0.001</v>
      </c>
      <c r="G206" s="74"/>
      <c r="H206" s="74"/>
      <c r="I206" s="74"/>
      <c r="J206" s="74"/>
      <c r="K206" s="197"/>
    </row>
    <row r="207" spans="1:11" ht="45" customHeight="1">
      <c r="A207" s="199"/>
      <c r="B207" s="197"/>
      <c r="C207" s="144" t="s">
        <v>370</v>
      </c>
      <c r="D207" s="197"/>
      <c r="E207" s="73">
        <f t="shared" si="30"/>
        <v>0.002</v>
      </c>
      <c r="F207" s="74">
        <f>4*5/10000</f>
        <v>0.002</v>
      </c>
      <c r="G207" s="74"/>
      <c r="H207" s="74"/>
      <c r="I207" s="74"/>
      <c r="J207" s="74"/>
      <c r="K207" s="197"/>
    </row>
    <row r="208" spans="1:11" ht="84" customHeight="1">
      <c r="A208" s="199"/>
      <c r="B208" s="197"/>
      <c r="C208" s="144" t="s">
        <v>292</v>
      </c>
      <c r="D208" s="197"/>
      <c r="E208" s="73">
        <f t="shared" si="30"/>
        <v>0.056</v>
      </c>
      <c r="F208" s="74">
        <v>0.056</v>
      </c>
      <c r="G208" s="74"/>
      <c r="H208" s="74"/>
      <c r="I208" s="74"/>
      <c r="J208" s="74"/>
      <c r="K208" s="197"/>
    </row>
    <row r="209" spans="1:11" ht="42.75" customHeight="1">
      <c r="A209" s="199"/>
      <c r="B209" s="197"/>
      <c r="C209" s="144" t="s">
        <v>371</v>
      </c>
      <c r="D209" s="197"/>
      <c r="E209" s="73">
        <f t="shared" si="30"/>
        <v>0.003</v>
      </c>
      <c r="F209" s="74"/>
      <c r="G209" s="74"/>
      <c r="H209" s="74"/>
      <c r="I209" s="74"/>
      <c r="J209" s="74">
        <v>0.003</v>
      </c>
      <c r="K209" s="197"/>
    </row>
    <row r="210" spans="1:11" ht="38.25">
      <c r="A210" s="199"/>
      <c r="B210" s="197"/>
      <c r="C210" s="144" t="s">
        <v>372</v>
      </c>
      <c r="D210" s="197"/>
      <c r="E210" s="73">
        <f t="shared" si="30"/>
        <v>0.005</v>
      </c>
      <c r="F210" s="74">
        <v>0.005</v>
      </c>
      <c r="G210" s="74"/>
      <c r="H210" s="74"/>
      <c r="I210" s="74"/>
      <c r="J210" s="74"/>
      <c r="K210" s="197"/>
    </row>
    <row r="211" spans="1:11" ht="54.75" customHeight="1">
      <c r="A211" s="199"/>
      <c r="B211" s="197"/>
      <c r="C211" s="144" t="s">
        <v>293</v>
      </c>
      <c r="D211" s="197"/>
      <c r="E211" s="73">
        <f t="shared" si="30"/>
        <v>0.005</v>
      </c>
      <c r="F211" s="74">
        <f>4*5/10000</f>
        <v>0.002</v>
      </c>
      <c r="G211" s="74"/>
      <c r="H211" s="74"/>
      <c r="I211" s="74"/>
      <c r="J211" s="74">
        <v>0.003</v>
      </c>
      <c r="K211" s="197"/>
    </row>
    <row r="212" spans="1:11" ht="67.5" customHeight="1">
      <c r="A212" s="199"/>
      <c r="B212" s="197"/>
      <c r="C212" s="144" t="s">
        <v>373</v>
      </c>
      <c r="D212" s="197"/>
      <c r="E212" s="73">
        <f t="shared" si="30"/>
        <v>0.0138</v>
      </c>
      <c r="F212" s="74">
        <f>4*20/10000</f>
        <v>0.008</v>
      </c>
      <c r="G212" s="74">
        <f>10/10000</f>
        <v>0.001</v>
      </c>
      <c r="H212" s="74"/>
      <c r="I212" s="74"/>
      <c r="J212" s="74">
        <v>0.0048</v>
      </c>
      <c r="K212" s="197"/>
    </row>
    <row r="213" spans="1:11" ht="51" customHeight="1">
      <c r="A213" s="199"/>
      <c r="B213" s="197"/>
      <c r="C213" s="144" t="s">
        <v>374</v>
      </c>
      <c r="D213" s="197"/>
      <c r="E213" s="73">
        <f t="shared" si="30"/>
        <v>0.005</v>
      </c>
      <c r="F213" s="74">
        <f>4*5/10000</f>
        <v>0.002</v>
      </c>
      <c r="G213" s="74"/>
      <c r="H213" s="74"/>
      <c r="I213" s="74"/>
      <c r="J213" s="74">
        <v>0.003</v>
      </c>
      <c r="K213" s="197"/>
    </row>
    <row r="214" spans="1:11" ht="28.5" customHeight="1">
      <c r="A214" s="177">
        <f>+A205+1</f>
        <v>112</v>
      </c>
      <c r="B214" s="144" t="s">
        <v>297</v>
      </c>
      <c r="C214" s="144" t="s">
        <v>298</v>
      </c>
      <c r="D214" s="144" t="s">
        <v>299</v>
      </c>
      <c r="E214" s="103">
        <f t="shared" si="30"/>
        <v>0.5</v>
      </c>
      <c r="F214" s="75">
        <v>0.3</v>
      </c>
      <c r="G214" s="75"/>
      <c r="H214" s="75"/>
      <c r="I214" s="75"/>
      <c r="J214" s="75">
        <v>0.2</v>
      </c>
      <c r="K214" s="144" t="s">
        <v>325</v>
      </c>
    </row>
    <row r="215" spans="1:11" ht="28.5" customHeight="1">
      <c r="A215" s="177">
        <f aca="true" t="shared" si="31" ref="A215:A220">+A214+1</f>
        <v>113</v>
      </c>
      <c r="B215" s="144" t="s">
        <v>300</v>
      </c>
      <c r="C215" s="144" t="s">
        <v>301</v>
      </c>
      <c r="D215" s="144" t="s">
        <v>299</v>
      </c>
      <c r="E215" s="103">
        <f t="shared" si="30"/>
        <v>0.2</v>
      </c>
      <c r="F215" s="75">
        <v>0.1</v>
      </c>
      <c r="G215" s="75"/>
      <c r="H215" s="75"/>
      <c r="I215" s="75"/>
      <c r="J215" s="75">
        <v>0.1</v>
      </c>
      <c r="K215" s="144" t="s">
        <v>325</v>
      </c>
    </row>
    <row r="216" spans="1:11" ht="45" customHeight="1">
      <c r="A216" s="177">
        <f t="shared" si="31"/>
        <v>114</v>
      </c>
      <c r="B216" s="144" t="s">
        <v>302</v>
      </c>
      <c r="C216" s="144" t="s">
        <v>458</v>
      </c>
      <c r="D216" s="144" t="s">
        <v>299</v>
      </c>
      <c r="E216" s="71">
        <f t="shared" si="30"/>
        <v>3.7</v>
      </c>
      <c r="F216" s="102">
        <v>1.1</v>
      </c>
      <c r="G216" s="102">
        <v>0.8</v>
      </c>
      <c r="H216" s="102"/>
      <c r="I216" s="102"/>
      <c r="J216" s="102">
        <v>1.8</v>
      </c>
      <c r="K216" s="144" t="s">
        <v>325</v>
      </c>
    </row>
    <row r="217" spans="1:11" ht="39" customHeight="1">
      <c r="A217" s="177">
        <f t="shared" si="31"/>
        <v>115</v>
      </c>
      <c r="B217" s="144" t="s">
        <v>303</v>
      </c>
      <c r="C217" s="144" t="s">
        <v>304</v>
      </c>
      <c r="D217" s="144" t="s">
        <v>299</v>
      </c>
      <c r="E217" s="71">
        <f t="shared" si="30"/>
        <v>4.82</v>
      </c>
      <c r="F217" s="102">
        <v>2.17</v>
      </c>
      <c r="G217" s="102">
        <v>2</v>
      </c>
      <c r="H217" s="102"/>
      <c r="I217" s="102"/>
      <c r="J217" s="102">
        <v>0.65</v>
      </c>
      <c r="K217" s="144" t="s">
        <v>325</v>
      </c>
    </row>
    <row r="218" spans="1:11" ht="28.5" customHeight="1">
      <c r="A218" s="177">
        <f t="shared" si="31"/>
        <v>116</v>
      </c>
      <c r="B218" s="144" t="s">
        <v>305</v>
      </c>
      <c r="C218" s="144" t="s">
        <v>306</v>
      </c>
      <c r="D218" s="144" t="s">
        <v>299</v>
      </c>
      <c r="E218" s="71">
        <f t="shared" si="30"/>
        <v>4</v>
      </c>
      <c r="F218" s="102">
        <v>1.6</v>
      </c>
      <c r="G218" s="102">
        <v>0.8</v>
      </c>
      <c r="H218" s="102"/>
      <c r="I218" s="102"/>
      <c r="J218" s="102">
        <v>1.6</v>
      </c>
      <c r="K218" s="144" t="s">
        <v>325</v>
      </c>
    </row>
    <row r="219" spans="1:11" ht="39.75" customHeight="1">
      <c r="A219" s="177">
        <f t="shared" si="31"/>
        <v>117</v>
      </c>
      <c r="B219" s="144" t="s">
        <v>307</v>
      </c>
      <c r="C219" s="144" t="s">
        <v>386</v>
      </c>
      <c r="D219" s="144" t="s">
        <v>308</v>
      </c>
      <c r="E219" s="71">
        <f t="shared" si="30"/>
        <v>0.27</v>
      </c>
      <c r="F219" s="102">
        <v>0.21</v>
      </c>
      <c r="G219" s="102">
        <v>0.06</v>
      </c>
      <c r="H219" s="102"/>
      <c r="I219" s="102"/>
      <c r="J219" s="102"/>
      <c r="K219" s="192" t="s">
        <v>325</v>
      </c>
    </row>
    <row r="220" spans="1:12" ht="107.25" customHeight="1">
      <c r="A220" s="199">
        <f t="shared" si="31"/>
        <v>118</v>
      </c>
      <c r="B220" s="197" t="s">
        <v>309</v>
      </c>
      <c r="C220" s="141" t="s">
        <v>310</v>
      </c>
      <c r="D220" s="198" t="s">
        <v>128</v>
      </c>
      <c r="E220" s="71">
        <f t="shared" si="30"/>
        <v>0.6</v>
      </c>
      <c r="F220" s="112"/>
      <c r="G220" s="112">
        <v>0.25</v>
      </c>
      <c r="H220" s="112"/>
      <c r="I220" s="112"/>
      <c r="J220" s="112">
        <v>0.35</v>
      </c>
      <c r="K220" s="193" t="s">
        <v>375</v>
      </c>
      <c r="L220" s="65"/>
    </row>
    <row r="221" spans="1:11" ht="21.75" customHeight="1">
      <c r="A221" s="199"/>
      <c r="B221" s="197"/>
      <c r="C221" s="141" t="s">
        <v>311</v>
      </c>
      <c r="D221" s="198"/>
      <c r="E221" s="71">
        <f t="shared" si="30"/>
        <v>1.15</v>
      </c>
      <c r="F221" s="112">
        <v>0.17</v>
      </c>
      <c r="G221" s="112">
        <v>0.8</v>
      </c>
      <c r="H221" s="112">
        <v>0.06</v>
      </c>
      <c r="I221" s="112"/>
      <c r="J221" s="112">
        <v>0.12</v>
      </c>
      <c r="K221" s="200" t="s">
        <v>325</v>
      </c>
    </row>
    <row r="222" spans="1:11" ht="21.75" customHeight="1">
      <c r="A222" s="199"/>
      <c r="B222" s="197"/>
      <c r="C222" s="141" t="s">
        <v>312</v>
      </c>
      <c r="D222" s="198"/>
      <c r="E222" s="71">
        <f t="shared" si="30"/>
        <v>1.28</v>
      </c>
      <c r="F222" s="112">
        <v>0.09</v>
      </c>
      <c r="G222" s="112">
        <v>0.68</v>
      </c>
      <c r="H222" s="112"/>
      <c r="I222" s="112"/>
      <c r="J222" s="112">
        <v>0.51</v>
      </c>
      <c r="K222" s="200"/>
    </row>
    <row r="223" spans="1:12" ht="132" customHeight="1">
      <c r="A223" s="199"/>
      <c r="B223" s="197"/>
      <c r="C223" s="141" t="s">
        <v>313</v>
      </c>
      <c r="D223" s="198"/>
      <c r="E223" s="71">
        <f t="shared" si="30"/>
        <v>2.79</v>
      </c>
      <c r="F223" s="112">
        <v>0.36</v>
      </c>
      <c r="G223" s="112">
        <v>0.58</v>
      </c>
      <c r="H223" s="112"/>
      <c r="I223" s="112"/>
      <c r="J223" s="112">
        <v>1.85</v>
      </c>
      <c r="K223" s="173" t="s">
        <v>457</v>
      </c>
      <c r="L223" s="65"/>
    </row>
    <row r="224" spans="1:11" ht="30" customHeight="1">
      <c r="A224" s="199"/>
      <c r="B224" s="197"/>
      <c r="C224" s="141" t="s">
        <v>58</v>
      </c>
      <c r="D224" s="198"/>
      <c r="E224" s="71">
        <f t="shared" si="30"/>
        <v>0.1</v>
      </c>
      <c r="F224" s="112"/>
      <c r="G224" s="112"/>
      <c r="H224" s="112"/>
      <c r="I224" s="112"/>
      <c r="J224" s="112">
        <v>0.1</v>
      </c>
      <c r="K224" s="194" t="s">
        <v>325</v>
      </c>
    </row>
    <row r="225" spans="1:11" ht="63.75" customHeight="1">
      <c r="A225" s="144">
        <f>+A220+1</f>
        <v>119</v>
      </c>
      <c r="B225" s="141" t="s">
        <v>437</v>
      </c>
      <c r="C225" s="144" t="s">
        <v>301</v>
      </c>
      <c r="D225" s="144" t="s">
        <v>198</v>
      </c>
      <c r="E225" s="71">
        <f t="shared" si="30"/>
        <v>0.17</v>
      </c>
      <c r="F225" s="102">
        <v>0.07</v>
      </c>
      <c r="G225" s="104"/>
      <c r="H225" s="104"/>
      <c r="I225" s="104"/>
      <c r="J225" s="102">
        <v>0.1</v>
      </c>
      <c r="K225" s="144" t="s">
        <v>171</v>
      </c>
    </row>
    <row r="226" spans="1:11" ht="85.5" customHeight="1">
      <c r="A226" s="144">
        <f>+A225+1</f>
        <v>120</v>
      </c>
      <c r="B226" s="144" t="s">
        <v>376</v>
      </c>
      <c r="C226" s="144" t="s">
        <v>313</v>
      </c>
      <c r="D226" s="144" t="s">
        <v>198</v>
      </c>
      <c r="E226" s="71">
        <f t="shared" si="30"/>
        <v>0.39</v>
      </c>
      <c r="F226" s="98">
        <v>0.26</v>
      </c>
      <c r="G226" s="98"/>
      <c r="H226" s="98"/>
      <c r="I226" s="98"/>
      <c r="J226" s="98">
        <v>0.13</v>
      </c>
      <c r="K226" s="144" t="s">
        <v>325</v>
      </c>
    </row>
    <row r="227" spans="1:11" ht="63.75" customHeight="1">
      <c r="A227" s="144">
        <f aca="true" t="shared" si="32" ref="A227:A238">+A226+1</f>
        <v>121</v>
      </c>
      <c r="B227" s="144" t="s">
        <v>314</v>
      </c>
      <c r="C227" s="144" t="s">
        <v>315</v>
      </c>
      <c r="D227" s="144" t="s">
        <v>198</v>
      </c>
      <c r="E227" s="73">
        <f t="shared" si="30"/>
        <v>0.44500000000000006</v>
      </c>
      <c r="F227" s="105">
        <f>0.33+0.025</f>
        <v>0.35500000000000004</v>
      </c>
      <c r="G227" s="98"/>
      <c r="H227" s="98"/>
      <c r="I227" s="98"/>
      <c r="J227" s="98">
        <v>0.09</v>
      </c>
      <c r="K227" s="144" t="s">
        <v>325</v>
      </c>
    </row>
    <row r="228" spans="1:11" ht="61.5" customHeight="1">
      <c r="A228" s="144">
        <f t="shared" si="32"/>
        <v>122</v>
      </c>
      <c r="B228" s="144" t="s">
        <v>377</v>
      </c>
      <c r="C228" s="144" t="s">
        <v>316</v>
      </c>
      <c r="D228" s="144" t="s">
        <v>198</v>
      </c>
      <c r="E228" s="71">
        <f t="shared" si="30"/>
        <v>0.54</v>
      </c>
      <c r="F228" s="76">
        <v>0.41</v>
      </c>
      <c r="G228" s="76"/>
      <c r="H228" s="76"/>
      <c r="I228" s="76"/>
      <c r="J228" s="76">
        <v>0.13</v>
      </c>
      <c r="K228" s="144" t="s">
        <v>325</v>
      </c>
    </row>
    <row r="229" spans="1:11" ht="79.5" customHeight="1">
      <c r="A229" s="144">
        <f t="shared" si="32"/>
        <v>123</v>
      </c>
      <c r="B229" s="144" t="s">
        <v>378</v>
      </c>
      <c r="C229" s="144" t="s">
        <v>33</v>
      </c>
      <c r="D229" s="144" t="s">
        <v>198</v>
      </c>
      <c r="E229" s="71">
        <f t="shared" si="30"/>
        <v>0.97</v>
      </c>
      <c r="F229" s="77">
        <f>0.36+0.13+0.16</f>
        <v>0.65</v>
      </c>
      <c r="G229" s="77"/>
      <c r="H229" s="77"/>
      <c r="I229" s="77"/>
      <c r="J229" s="77">
        <v>0.32</v>
      </c>
      <c r="K229" s="144" t="s">
        <v>325</v>
      </c>
    </row>
    <row r="230" spans="1:11" ht="75.75" customHeight="1">
      <c r="A230" s="144">
        <f t="shared" si="32"/>
        <v>124</v>
      </c>
      <c r="B230" s="144" t="s">
        <v>317</v>
      </c>
      <c r="C230" s="144" t="s">
        <v>318</v>
      </c>
      <c r="D230" s="144" t="s">
        <v>319</v>
      </c>
      <c r="E230" s="71">
        <f t="shared" si="30"/>
        <v>0.12</v>
      </c>
      <c r="F230" s="77">
        <v>0.08</v>
      </c>
      <c r="G230" s="77"/>
      <c r="H230" s="77"/>
      <c r="I230" s="77"/>
      <c r="J230" s="77">
        <v>0.04</v>
      </c>
      <c r="K230" s="144" t="s">
        <v>325</v>
      </c>
    </row>
    <row r="231" spans="1:11" ht="90.75" customHeight="1">
      <c r="A231" s="144">
        <f t="shared" si="32"/>
        <v>125</v>
      </c>
      <c r="B231" s="144" t="s">
        <v>379</v>
      </c>
      <c r="C231" s="144" t="s">
        <v>310</v>
      </c>
      <c r="D231" s="144" t="s">
        <v>198</v>
      </c>
      <c r="E231" s="71">
        <f t="shared" si="30"/>
        <v>0.19</v>
      </c>
      <c r="F231" s="77">
        <v>0.06</v>
      </c>
      <c r="G231" s="77"/>
      <c r="H231" s="77"/>
      <c r="I231" s="77"/>
      <c r="J231" s="77">
        <v>0.13</v>
      </c>
      <c r="K231" s="144" t="s">
        <v>325</v>
      </c>
    </row>
    <row r="232" spans="1:11" ht="78" customHeight="1">
      <c r="A232" s="144">
        <f t="shared" si="32"/>
        <v>126</v>
      </c>
      <c r="B232" s="144" t="s">
        <v>380</v>
      </c>
      <c r="C232" s="144" t="s">
        <v>320</v>
      </c>
      <c r="D232" s="144" t="s">
        <v>198</v>
      </c>
      <c r="E232" s="71">
        <f t="shared" si="30"/>
        <v>0.14</v>
      </c>
      <c r="F232" s="77">
        <v>0.05</v>
      </c>
      <c r="G232" s="77"/>
      <c r="H232" s="77"/>
      <c r="I232" s="77"/>
      <c r="J232" s="77">
        <v>0.09</v>
      </c>
      <c r="K232" s="144" t="s">
        <v>325</v>
      </c>
    </row>
    <row r="233" spans="1:11" ht="98.25" customHeight="1">
      <c r="A233" s="144">
        <f t="shared" si="32"/>
        <v>127</v>
      </c>
      <c r="B233" s="144" t="s">
        <v>321</v>
      </c>
      <c r="C233" s="144" t="s">
        <v>381</v>
      </c>
      <c r="D233" s="144" t="s">
        <v>319</v>
      </c>
      <c r="E233" s="71">
        <f t="shared" si="30"/>
        <v>0.08</v>
      </c>
      <c r="F233" s="100">
        <v>0.05</v>
      </c>
      <c r="G233" s="100"/>
      <c r="H233" s="100"/>
      <c r="I233" s="100"/>
      <c r="J233" s="100">
        <v>0.03</v>
      </c>
      <c r="K233" s="144" t="s">
        <v>325</v>
      </c>
    </row>
    <row r="234" spans="1:11" ht="65.25" customHeight="1">
      <c r="A234" s="144">
        <f t="shared" si="32"/>
        <v>128</v>
      </c>
      <c r="B234" s="144" t="s">
        <v>382</v>
      </c>
      <c r="C234" s="144" t="s">
        <v>306</v>
      </c>
      <c r="D234" s="144" t="s">
        <v>198</v>
      </c>
      <c r="E234" s="71">
        <f t="shared" si="30"/>
        <v>0.07</v>
      </c>
      <c r="F234" s="100">
        <v>0.05</v>
      </c>
      <c r="G234" s="100"/>
      <c r="H234" s="100"/>
      <c r="I234" s="100"/>
      <c r="J234" s="100">
        <v>0.02</v>
      </c>
      <c r="K234" s="144" t="s">
        <v>325</v>
      </c>
    </row>
    <row r="235" spans="1:11" ht="87" customHeight="1">
      <c r="A235" s="144">
        <f t="shared" si="32"/>
        <v>129</v>
      </c>
      <c r="B235" s="144" t="s">
        <v>383</v>
      </c>
      <c r="C235" s="144" t="s">
        <v>186</v>
      </c>
      <c r="D235" s="144" t="s">
        <v>198</v>
      </c>
      <c r="E235" s="71">
        <f t="shared" si="30"/>
        <v>0.32</v>
      </c>
      <c r="F235" s="78">
        <v>0.22</v>
      </c>
      <c r="G235" s="78"/>
      <c r="H235" s="78"/>
      <c r="I235" s="78"/>
      <c r="J235" s="78">
        <v>0.1</v>
      </c>
      <c r="K235" s="144" t="s">
        <v>325</v>
      </c>
    </row>
    <row r="236" spans="1:11" ht="87" customHeight="1">
      <c r="A236" s="144">
        <f t="shared" si="32"/>
        <v>130</v>
      </c>
      <c r="B236" s="144" t="s">
        <v>322</v>
      </c>
      <c r="C236" s="144" t="s">
        <v>384</v>
      </c>
      <c r="D236" s="144" t="s">
        <v>323</v>
      </c>
      <c r="E236" s="71">
        <f t="shared" si="30"/>
        <v>0.16</v>
      </c>
      <c r="F236" s="75">
        <f>0.03+0.01+0.08</f>
        <v>0.12</v>
      </c>
      <c r="G236" s="76"/>
      <c r="H236" s="76"/>
      <c r="I236" s="76"/>
      <c r="J236" s="75">
        <f>0.01+0.03</f>
        <v>0.04</v>
      </c>
      <c r="K236" s="144" t="s">
        <v>325</v>
      </c>
    </row>
    <row r="237" spans="1:11" ht="86.25" customHeight="1">
      <c r="A237" s="144">
        <f t="shared" si="32"/>
        <v>131</v>
      </c>
      <c r="B237" s="144" t="s">
        <v>385</v>
      </c>
      <c r="C237" s="144" t="s">
        <v>324</v>
      </c>
      <c r="D237" s="144" t="s">
        <v>198</v>
      </c>
      <c r="E237" s="71">
        <f t="shared" si="30"/>
        <v>0.35</v>
      </c>
      <c r="F237" s="75">
        <f>0.22+0.02+0.01</f>
        <v>0.25</v>
      </c>
      <c r="G237" s="76"/>
      <c r="H237" s="76"/>
      <c r="I237" s="76"/>
      <c r="J237" s="75">
        <v>0.1</v>
      </c>
      <c r="K237" s="144" t="s">
        <v>325</v>
      </c>
    </row>
    <row r="238" spans="1:11" ht="53.25" customHeight="1">
      <c r="A238" s="144">
        <f t="shared" si="32"/>
        <v>132</v>
      </c>
      <c r="B238" s="141" t="s">
        <v>168</v>
      </c>
      <c r="C238" s="141" t="s">
        <v>169</v>
      </c>
      <c r="D238" s="141" t="s">
        <v>170</v>
      </c>
      <c r="E238" s="38">
        <f>SUM(F238:J238)</f>
        <v>1.2</v>
      </c>
      <c r="F238" s="39">
        <v>1.2</v>
      </c>
      <c r="G238" s="39"/>
      <c r="H238" s="39"/>
      <c r="I238" s="45"/>
      <c r="J238" s="39"/>
      <c r="K238" s="145" t="s">
        <v>190</v>
      </c>
    </row>
  </sheetData>
  <sheetProtection/>
  <mergeCells count="90">
    <mergeCell ref="A2:K2"/>
    <mergeCell ref="A5:A7"/>
    <mergeCell ref="B5:B7"/>
    <mergeCell ref="C5:C7"/>
    <mergeCell ref="D5:D7"/>
    <mergeCell ref="E5:J5"/>
    <mergeCell ref="K5:K7"/>
    <mergeCell ref="F6:J6"/>
    <mergeCell ref="E6:E7"/>
    <mergeCell ref="A3:K3"/>
    <mergeCell ref="A67:A69"/>
    <mergeCell ref="A70:A73"/>
    <mergeCell ref="K126:K130"/>
    <mergeCell ref="K135:K144"/>
    <mergeCell ref="K152:K164"/>
    <mergeCell ref="K131:K134"/>
    <mergeCell ref="K149:K150"/>
    <mergeCell ref="A146:A147"/>
    <mergeCell ref="B146:B147"/>
    <mergeCell ref="D146:D147"/>
    <mergeCell ref="K183:K186"/>
    <mergeCell ref="B67:B69"/>
    <mergeCell ref="B70:B73"/>
    <mergeCell ref="D199:D201"/>
    <mergeCell ref="B205:B213"/>
    <mergeCell ref="D205:D213"/>
    <mergeCell ref="B193:B198"/>
    <mergeCell ref="B187:B189"/>
    <mergeCell ref="D187:D198"/>
    <mergeCell ref="B190:B192"/>
    <mergeCell ref="K221:K222"/>
    <mergeCell ref="K165:K168"/>
    <mergeCell ref="K169:K170"/>
    <mergeCell ref="K171:K173"/>
    <mergeCell ref="K174:K177"/>
    <mergeCell ref="K178:K180"/>
    <mergeCell ref="K181:K182"/>
    <mergeCell ref="K190:K192"/>
    <mergeCell ref="K193:K198"/>
    <mergeCell ref="K205:K213"/>
    <mergeCell ref="A220:A224"/>
    <mergeCell ref="B220:B224"/>
    <mergeCell ref="D220:D224"/>
    <mergeCell ref="A199:A201"/>
    <mergeCell ref="B199:B201"/>
    <mergeCell ref="A205:A213"/>
    <mergeCell ref="A183:A186"/>
    <mergeCell ref="B183:B186"/>
    <mergeCell ref="D183:D186"/>
    <mergeCell ref="K187:K189"/>
    <mergeCell ref="A203:A204"/>
    <mergeCell ref="B203:B204"/>
    <mergeCell ref="K203:K204"/>
    <mergeCell ref="K199:K201"/>
    <mergeCell ref="A190:A192"/>
    <mergeCell ref="A187:A189"/>
    <mergeCell ref="A193:A198"/>
    <mergeCell ref="A174:A177"/>
    <mergeCell ref="B174:B177"/>
    <mergeCell ref="D174:D177"/>
    <mergeCell ref="A178:A180"/>
    <mergeCell ref="B178:B180"/>
    <mergeCell ref="D178:D180"/>
    <mergeCell ref="A181:A182"/>
    <mergeCell ref="B181:B182"/>
    <mergeCell ref="D181:D182"/>
    <mergeCell ref="A169:A170"/>
    <mergeCell ref="B169:B170"/>
    <mergeCell ref="D169:D170"/>
    <mergeCell ref="A171:A173"/>
    <mergeCell ref="B171:B173"/>
    <mergeCell ref="D171:D173"/>
    <mergeCell ref="D165:D168"/>
    <mergeCell ref="A152:A164"/>
    <mergeCell ref="B152:B164"/>
    <mergeCell ref="D152:D164"/>
    <mergeCell ref="B149:B150"/>
    <mergeCell ref="D149:D150"/>
    <mergeCell ref="A149:A150"/>
    <mergeCell ref="A165:A168"/>
    <mergeCell ref="B165:B168"/>
    <mergeCell ref="A126:A130"/>
    <mergeCell ref="B126:B130"/>
    <mergeCell ref="D126:D130"/>
    <mergeCell ref="A135:A144"/>
    <mergeCell ref="B135:B144"/>
    <mergeCell ref="D135:D144"/>
    <mergeCell ref="A131:A134"/>
    <mergeCell ref="B131:B134"/>
    <mergeCell ref="D131:D134"/>
  </mergeCells>
  <printOptions horizontalCentered="1"/>
  <pageMargins left="0.5" right="0" top="0.75" bottom="0.5" header="0.51" footer="0.25"/>
  <pageSetup firstPageNumber="1" useFirstPageNumber="1" horizontalDpi="600" verticalDpi="600" orientation="landscape" paperSize="9" scale="89" r:id="rId3"/>
  <headerFooter>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2023-12-13T02:37:07Z</cp:lastPrinted>
  <dcterms:created xsi:type="dcterms:W3CDTF">1996-10-14T23:33:28Z</dcterms:created>
  <dcterms:modified xsi:type="dcterms:W3CDTF">2023-12-26T09:30:58Z</dcterms:modified>
  <cp:category/>
  <cp:version/>
  <cp:contentType/>
  <cp:contentStatus/>
</cp:coreProperties>
</file>